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615" windowWidth="6675" windowHeight="6735"/>
  </bookViews>
  <sheets>
    <sheet name="Sheet 1" sheetId="1" r:id="rId1"/>
    <sheet name="Check" sheetId="3" r:id="rId2"/>
    <sheet name="cr_hrs_chk" sheetId="4" r:id="rId3"/>
  </sheets>
  <calcPr calcId="145621"/>
</workbook>
</file>

<file path=xl/calcChain.xml><?xml version="1.0" encoding="utf-8"?>
<calcChain xmlns="http://schemas.openxmlformats.org/spreadsheetml/2006/main">
  <c r="I35" i="1" l="1"/>
  <c r="H35" i="1"/>
  <c r="C10" i="1"/>
  <c r="B10" i="1"/>
  <c r="C13" i="1"/>
  <c r="I41" i="1"/>
  <c r="H41" i="1"/>
  <c r="H40" i="1"/>
  <c r="C37" i="1"/>
  <c r="I40" i="1"/>
  <c r="I34" i="1"/>
  <c r="H34" i="1"/>
  <c r="I13" i="1"/>
  <c r="I10" i="1"/>
  <c r="H10" i="1"/>
  <c r="C38" i="1" l="1"/>
  <c r="B38" i="1"/>
  <c r="B37" i="1"/>
  <c r="C25" i="1" l="1"/>
  <c r="C3" i="3" l="1"/>
  <c r="D24" i="1" l="1"/>
  <c r="B25" i="1"/>
  <c r="B3" i="3" s="1"/>
  <c r="D26" i="1" l="1"/>
  <c r="B18" i="4" l="1"/>
  <c r="B4" i="4"/>
  <c r="C21" i="4"/>
  <c r="C20" i="4"/>
  <c r="C19" i="4"/>
  <c r="C18" i="4"/>
  <c r="C17" i="4"/>
  <c r="C16" i="4"/>
  <c r="C15" i="4"/>
  <c r="C14" i="4"/>
  <c r="C13" i="4"/>
  <c r="C12" i="4"/>
  <c r="C11" i="4"/>
  <c r="C10" i="4"/>
  <c r="C9" i="4"/>
  <c r="C8" i="4"/>
  <c r="C7" i="4"/>
  <c r="C6" i="4"/>
  <c r="C5" i="4"/>
  <c r="C4" i="4"/>
  <c r="C3" i="4"/>
  <c r="C2" i="4"/>
  <c r="D18" i="4" l="1"/>
  <c r="B22" i="4"/>
  <c r="D21" i="4"/>
  <c r="D20" i="4"/>
  <c r="D19" i="4"/>
  <c r="D17" i="4"/>
  <c r="D16" i="4"/>
  <c r="D15" i="4"/>
  <c r="D14" i="4"/>
  <c r="D13" i="4"/>
  <c r="D12" i="4"/>
  <c r="D11" i="4"/>
  <c r="D10" i="4"/>
  <c r="D9" i="4"/>
  <c r="D8" i="4"/>
  <c r="D7" i="4"/>
  <c r="D6" i="4"/>
  <c r="D5" i="4"/>
  <c r="D4" i="4"/>
  <c r="D3" i="4"/>
  <c r="D2" i="4"/>
  <c r="C22" i="4"/>
  <c r="D22" i="4" l="1"/>
  <c r="D35" i="1"/>
  <c r="E35" i="1" s="1"/>
  <c r="D34" i="1"/>
  <c r="E34" i="1" s="1"/>
  <c r="D33" i="1"/>
  <c r="E33" i="1" s="1"/>
  <c r="D32" i="1"/>
  <c r="E32" i="1" s="1"/>
  <c r="I25" i="1" l="1"/>
  <c r="I27" i="1" s="1"/>
  <c r="H25" i="1"/>
  <c r="H27" i="1" s="1"/>
  <c r="D25" i="1"/>
  <c r="C27" i="1" l="1"/>
  <c r="B27" i="1"/>
  <c r="D39" i="1"/>
  <c r="E8" i="3" l="1"/>
  <c r="E4" i="3"/>
  <c r="E3" i="3"/>
  <c r="B8" i="3"/>
  <c r="B4" i="3"/>
  <c r="C36" i="1"/>
  <c r="B36" i="1"/>
  <c r="E6" i="3" s="1"/>
  <c r="C8" i="3"/>
  <c r="F8" i="3"/>
  <c r="F4" i="3"/>
  <c r="F3" i="3"/>
  <c r="C4" i="3"/>
  <c r="F6" i="3" l="1"/>
  <c r="D36" i="1"/>
  <c r="D21" i="1"/>
  <c r="E21" i="1" s="1"/>
  <c r="J32" i="1" l="1"/>
  <c r="K32" i="1" s="1"/>
  <c r="J33" i="1"/>
  <c r="K33" i="1" s="1"/>
  <c r="J34" i="1"/>
  <c r="K34" i="1" s="1"/>
  <c r="J35" i="1"/>
  <c r="K35" i="1" s="1"/>
  <c r="J12" i="1" l="1"/>
  <c r="K12" i="1" s="1"/>
  <c r="K48" i="1"/>
  <c r="J47" i="1"/>
  <c r="J45" i="1"/>
  <c r="D40" i="1"/>
  <c r="E40" i="1" s="1"/>
  <c r="E39" i="1"/>
  <c r="D38" i="1"/>
  <c r="E38" i="1" s="1"/>
  <c r="J27" i="1"/>
  <c r="K27" i="1" s="1"/>
  <c r="J26" i="1"/>
  <c r="K26" i="1" s="1"/>
  <c r="E26" i="1"/>
  <c r="J18" i="1"/>
  <c r="K18" i="1" s="1"/>
  <c r="K44" i="1"/>
  <c r="K46" i="1"/>
  <c r="D23" i="1"/>
  <c r="E23" i="1" s="1"/>
  <c r="D22" i="1"/>
  <c r="E22" i="1" s="1"/>
  <c r="D20" i="1"/>
  <c r="E20" i="1" s="1"/>
  <c r="D19" i="1"/>
  <c r="E19" i="1" s="1"/>
  <c r="D18" i="1"/>
  <c r="E18" i="1" s="1"/>
  <c r="D17" i="1"/>
  <c r="E17" i="1" s="1"/>
  <c r="D16" i="1"/>
  <c r="E16" i="1" s="1"/>
  <c r="D15" i="1"/>
  <c r="E15" i="1" s="1"/>
  <c r="D14" i="1"/>
  <c r="E14" i="1" s="1"/>
  <c r="D13" i="1"/>
  <c r="E13" i="1" s="1"/>
  <c r="D12" i="1"/>
  <c r="E12" i="1" s="1"/>
  <c r="D11" i="1"/>
  <c r="E11" i="1" s="1"/>
  <c r="D10" i="1"/>
  <c r="E10" i="1" s="1"/>
  <c r="D9" i="1"/>
  <c r="E9" i="1" s="1"/>
  <c r="D8" i="1"/>
  <c r="E8" i="1" s="1"/>
  <c r="D7" i="1"/>
  <c r="E7" i="1" s="1"/>
  <c r="D6" i="1"/>
  <c r="E6" i="1" s="1"/>
  <c r="D5" i="1"/>
  <c r="E5" i="1" s="1"/>
  <c r="D4" i="1"/>
  <c r="E4" i="1" s="1"/>
  <c r="J22" i="1"/>
  <c r="K22" i="1" s="1"/>
  <c r="J21" i="1"/>
  <c r="K21" i="1" s="1"/>
  <c r="J20" i="1"/>
  <c r="K20" i="1" s="1"/>
  <c r="J19" i="1"/>
  <c r="K19" i="1" s="1"/>
  <c r="J17" i="1"/>
  <c r="K17" i="1" s="1"/>
  <c r="J16" i="1"/>
  <c r="K16" i="1" s="1"/>
  <c r="J15" i="1"/>
  <c r="K15" i="1" s="1"/>
  <c r="J14" i="1"/>
  <c r="K14" i="1" s="1"/>
  <c r="J13" i="1"/>
  <c r="K13" i="1" s="1"/>
  <c r="J11" i="1"/>
  <c r="K11" i="1" s="1"/>
  <c r="J10" i="1"/>
  <c r="K10" i="1" s="1"/>
  <c r="J9" i="1"/>
  <c r="K9" i="1" s="1"/>
  <c r="J8" i="1"/>
  <c r="K8" i="1" s="1"/>
  <c r="J7" i="1"/>
  <c r="K7" i="1" s="1"/>
  <c r="J6" i="1"/>
  <c r="K6" i="1" s="1"/>
  <c r="J5" i="1"/>
  <c r="K5" i="1" s="1"/>
  <c r="J4" i="1"/>
  <c r="K4" i="1" s="1"/>
  <c r="J44" i="1"/>
  <c r="J38" i="1"/>
  <c r="K38" i="1" s="1"/>
  <c r="J39" i="1"/>
  <c r="K39" i="1" s="1"/>
  <c r="J40" i="1"/>
  <c r="K40" i="1" s="1"/>
  <c r="J41" i="1"/>
  <c r="K41" i="1" s="1"/>
  <c r="J46" i="1"/>
  <c r="J25" i="1"/>
  <c r="K25" i="1" s="1"/>
  <c r="J48" i="1"/>
  <c r="E25" i="1"/>
  <c r="K47" i="1"/>
  <c r="K45" i="1"/>
  <c r="D27" i="1"/>
  <c r="E27" i="1" s="1"/>
  <c r="E36" i="1"/>
  <c r="D37" i="1" l="1"/>
  <c r="E37" i="1" s="1"/>
</calcChain>
</file>

<file path=xl/sharedStrings.xml><?xml version="1.0" encoding="utf-8"?>
<sst xmlns="http://schemas.openxmlformats.org/spreadsheetml/2006/main" count="156" uniqueCount="102">
  <si>
    <t>Change</t>
  </si>
  <si>
    <t>%</t>
  </si>
  <si>
    <t>School</t>
  </si>
  <si>
    <t>SPEA</t>
  </si>
  <si>
    <t>Credit Hours Taught</t>
  </si>
  <si>
    <t>Headcount by Student School</t>
  </si>
  <si>
    <t>Sophomore</t>
  </si>
  <si>
    <t>Graduate</t>
  </si>
  <si>
    <t>Professional</t>
  </si>
  <si>
    <t>Non-Resident</t>
  </si>
  <si>
    <t>UG Heads</t>
  </si>
  <si>
    <t>UG Credits</t>
  </si>
  <si>
    <t>Credit hour totals may be rounded in cases where a school total includes .5 credits</t>
  </si>
  <si>
    <t>Total Res Heads</t>
  </si>
  <si>
    <t>Total Res Credits</t>
  </si>
  <si>
    <t>Total NR Heads</t>
  </si>
  <si>
    <t>Total NR Credits</t>
  </si>
  <si>
    <t>IUPUC</t>
  </si>
  <si>
    <t>UG non-residents as % of total campus credits</t>
  </si>
  <si>
    <t>Total NR as % of total campus heads</t>
  </si>
  <si>
    <t>Total NR as % of total campus credits</t>
  </si>
  <si>
    <t>UG non-residents as % of total campus heads</t>
  </si>
  <si>
    <t>PETM</t>
  </si>
  <si>
    <t>Dentistry</t>
  </si>
  <si>
    <t>Education</t>
  </si>
  <si>
    <t>Nursing</t>
  </si>
  <si>
    <t>Science</t>
  </si>
  <si>
    <t>University College</t>
  </si>
  <si>
    <t>IUPUI Combined</t>
  </si>
  <si>
    <t>Health &amp; Rehab</t>
  </si>
  <si>
    <t>Engineering-Tech</t>
  </si>
  <si>
    <t>Non-Residents as Share of Campus Totals</t>
  </si>
  <si>
    <t>Freshman</t>
  </si>
  <si>
    <t>Junior</t>
  </si>
  <si>
    <t>Senior</t>
  </si>
  <si>
    <t>Grad Non-Degree</t>
  </si>
  <si>
    <t>UG Non-Degree</t>
  </si>
  <si>
    <t>Indianapolis Total</t>
  </si>
  <si>
    <t>Indianapolis Enrollment</t>
  </si>
  <si>
    <t>McKinney Law</t>
  </si>
  <si>
    <t>Undergrads</t>
  </si>
  <si>
    <t>Resident</t>
  </si>
  <si>
    <t xml:space="preserve">Herron Art  &amp; Design </t>
  </si>
  <si>
    <t>Internal School Change</t>
  </si>
  <si>
    <t>Fairbanks Public Health</t>
  </si>
  <si>
    <t>Medicine</t>
  </si>
  <si>
    <t>Tables with student level and enrollment by residency status are Indianapolis only</t>
  </si>
  <si>
    <t>Lilly Family Philanthropy</t>
  </si>
  <si>
    <t>Social Work</t>
  </si>
  <si>
    <t>Kelley Business</t>
  </si>
  <si>
    <r>
      <t>Undistributed Grad</t>
    </r>
    <r>
      <rPr>
        <vertAlign val="superscript"/>
        <sz val="11"/>
        <rFont val="Calibri"/>
        <family val="2"/>
      </rPr>
      <t>^^</t>
    </r>
  </si>
  <si>
    <t>Student Level</t>
  </si>
  <si>
    <t>Source:  IRDS Point-in-Cycle, Registrar, and UIRR Reports</t>
  </si>
  <si>
    <t>IUPUI Honors College</t>
  </si>
  <si>
    <t>IUPUI Combined#</t>
  </si>
  <si>
    <t>Informatics &amp; Computing</t>
  </si>
  <si>
    <t>2015 Indy credits</t>
  </si>
  <si>
    <t>totals in columns</t>
  </si>
  <si>
    <t>Indy+Colc</t>
  </si>
  <si>
    <t>2016 Indy credits</t>
  </si>
  <si>
    <t>2015 Indy Heads</t>
  </si>
  <si>
    <t>2016 Indy Heads</t>
  </si>
  <si>
    <t>Students Level</t>
  </si>
  <si>
    <t>Residency</t>
  </si>
  <si>
    <t>#Students enrolled at both IN and CO are counted twice at this time. Totals will be adjusted at census. Credits are not affected.</t>
  </si>
  <si>
    <t>Liberal Arts</t>
  </si>
  <si>
    <t>LH</t>
  </si>
  <si>
    <t>PiC</t>
  </si>
  <si>
    <t>Diff</t>
  </si>
  <si>
    <r>
      <t xml:space="preserve">^^ Notes:  While most IUPUI students pursuing graduate studies enroll through the IUPUI school that offers the degree, </t>
    </r>
    <r>
      <rPr>
        <i/>
        <sz val="8"/>
        <rFont val="Arial"/>
        <family val="2"/>
      </rPr>
      <t xml:space="preserve">GRAD </t>
    </r>
    <r>
      <rPr>
        <sz val="8"/>
        <rFont val="Arial"/>
        <family val="2"/>
      </rPr>
      <t>holds students who enroll through the IU Graduate School.  This is primarily students in Liberal Arts and Medicine but also includes some students pursuing other IU graduate degrees. In this report most degree-seeking students have been attributed to their units; less than 100 are still attributed to the Graduate School.</t>
    </r>
  </si>
  <si>
    <t>Spring 2018</t>
  </si>
  <si>
    <t>N/A</t>
  </si>
  <si>
    <t>1/9/2017</t>
  </si>
  <si>
    <t>1/8/2018</t>
  </si>
  <si>
    <t>1/8/2018 - First Day of Classes</t>
  </si>
  <si>
    <t>+3 ug; +9 grad/prof; +1 non-degree</t>
  </si>
  <si>
    <t>-33 ug; +6 grad; +8 non-degree</t>
  </si>
  <si>
    <t>-63 ug; +23 grad;+0 non-degree</t>
  </si>
  <si>
    <t>+95 ug; +9 grad/prof</t>
  </si>
  <si>
    <t>-10 ug; -10 grad; +1 non-degree</t>
  </si>
  <si>
    <t>+59 ug; +3 grad; +4 non-degree</t>
  </si>
  <si>
    <t>-73 grad/prof</t>
  </si>
  <si>
    <t>-136 ug; -11 grad; +19 non-degree</t>
  </si>
  <si>
    <t>-13 ug; +4 grad/prof</t>
  </si>
  <si>
    <t>-9 ug; +53 grad/prof; +12 non-degree</t>
  </si>
  <si>
    <t>+1 ug; +29 grad</t>
  </si>
  <si>
    <t>-39 ug; +0 grad</t>
  </si>
  <si>
    <t>-3 ug; -13 grad</t>
  </si>
  <si>
    <t>-28 ug; +16 grad/prof</t>
  </si>
  <si>
    <t>-18 ug; +5 grad; +33 non-degree</t>
  </si>
  <si>
    <t>+18 ug; +21 grad; -2 non-degree</t>
  </si>
  <si>
    <t>+3 grad; -2 non-degree</t>
  </si>
  <si>
    <t>-133 ug; -11 high school; -56 non-degree</t>
  </si>
  <si>
    <t>IU Online***</t>
  </si>
  <si>
    <t>IN Total*</t>
  </si>
  <si>
    <t>Medicine**</t>
  </si>
  <si>
    <t>Kelley Business**</t>
  </si>
  <si>
    <t xml:space="preserve">*Total also adjusted for students enrolled in degrees offered through the Graduate School but who also have been distributed to schools housing their programs. Heads are counted only once in IN Total.  Credits are not affected.  </t>
  </si>
  <si>
    <t>*** IU Online hours include 45 from IU East, 18 from IU Kokomo, 18 from IU Northwest, and 15 from IU Southeast.  All are associated with Informatics courses. Heads are not affected.</t>
  </si>
  <si>
    <t>Office of Institutional Research and Decision Support 1/8/2018</t>
  </si>
  <si>
    <t>** Includes heads and credits from current enrollment for Winter term.  In 2016, there were 82 heads (all Graduate students) and 546 credits.  In 2017, there are currently 96 heads (84 Graduate students and 11 non-degree in Kelley, 1 Graduate in Medicine) and 639.5 credits (635 for Kelley, 4.5 for Medicine).</t>
  </si>
  <si>
    <t>-130 ug; +5 grad; -1 non-degree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</si>
</sst>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10409]#,##0;\-#,##0"/>
  </numFmts>
  <fonts count="37" x14ac:knownFonts="1">
    <font>
      <sz val="10"/>
      <name val="Arial"/>
    </font>
    <font>
      <sz val="11"/>
      <color theme="1"/>
      <name val="Calibri"/>
      <family val="2"/>
      <scheme val="minor"/>
    </font>
    <font>
      <b/>
      <sz val="10"/>
      <name val="Arial"/>
      <family val="2"/>
    </font>
    <font>
      <sz val="10"/>
      <name val="Arial"/>
      <family val="2"/>
    </font>
    <font>
      <b/>
      <sz val="14"/>
      <name val="Arial"/>
      <family val="2"/>
    </font>
    <font>
      <sz val="8"/>
      <name val="Arial"/>
      <family val="2"/>
    </font>
    <font>
      <b/>
      <sz val="12"/>
      <name val="Arial"/>
      <family val="2"/>
    </font>
    <font>
      <i/>
      <sz val="8"/>
      <name val="Arial"/>
      <family val="2"/>
    </font>
    <font>
      <sz val="12"/>
      <name val="Arial"/>
      <family val="2"/>
    </font>
    <font>
      <i/>
      <sz val="9"/>
      <name val="Calibri"/>
      <family val="2"/>
    </font>
    <font>
      <i/>
      <sz val="10"/>
      <name val="Arial"/>
      <family val="2"/>
    </font>
    <font>
      <vertAlign val="superscript"/>
      <sz val="11"/>
      <name val="Calibri"/>
      <family val="2"/>
    </font>
    <font>
      <sz val="11"/>
      <color theme="1"/>
      <name val="Calibri"/>
      <family val="2"/>
      <scheme val="minor"/>
    </font>
    <font>
      <sz val="11"/>
      <color rgb="FF000000"/>
      <name val="Calibri"/>
      <family val="2"/>
      <scheme val="minor"/>
    </font>
    <font>
      <b/>
      <sz val="9"/>
      <color theme="1"/>
      <name val="Arial"/>
      <family val="2"/>
    </font>
    <font>
      <b/>
      <sz val="10"/>
      <color rgb="FF000000"/>
      <name val="Arial"/>
      <family val="2"/>
    </font>
    <font>
      <sz val="11"/>
      <name val="Calibri"/>
      <family val="2"/>
      <scheme val="minor"/>
    </font>
    <font>
      <b/>
      <sz val="12"/>
      <name val="Calibri"/>
      <family val="2"/>
      <scheme val="minor"/>
    </font>
    <font>
      <i/>
      <sz val="10"/>
      <name val="Calibri"/>
      <family val="2"/>
      <scheme val="minor"/>
    </font>
    <font>
      <b/>
      <sz val="11"/>
      <name val="Calibri"/>
      <family val="2"/>
      <scheme val="minor"/>
    </font>
    <font>
      <sz val="11"/>
      <color rgb="FF333333"/>
      <name val="Calibri"/>
      <family val="2"/>
      <scheme val="minor"/>
    </font>
    <font>
      <sz val="10.5"/>
      <name val="Calibri"/>
      <family val="2"/>
      <scheme val="minor"/>
    </font>
    <font>
      <i/>
      <sz val="9"/>
      <name val="Calibri"/>
      <family val="2"/>
      <scheme val="minor"/>
    </font>
    <font>
      <sz val="11"/>
      <color rgb="FF008000"/>
      <name val="Calibri"/>
      <family val="2"/>
      <scheme val="minor"/>
    </font>
    <font>
      <sz val="10"/>
      <name val="Calibri"/>
      <family val="2"/>
      <scheme val="minor"/>
    </font>
    <font>
      <sz val="10"/>
      <color rgb="FFFF0000"/>
      <name val="Arial"/>
      <family val="2"/>
    </font>
    <font>
      <b/>
      <sz val="11"/>
      <color theme="1"/>
      <name val="Calibri"/>
      <family val="2"/>
      <scheme val="minor"/>
    </font>
    <font>
      <b/>
      <sz val="11"/>
      <color rgb="FF000000"/>
      <name val="Calibri"/>
      <family val="2"/>
      <scheme val="minor"/>
    </font>
    <font>
      <b/>
      <sz val="11"/>
      <color rgb="FFFF0000"/>
      <name val="Calibri"/>
      <family val="2"/>
      <scheme val="minor"/>
    </font>
    <font>
      <i/>
      <sz val="8"/>
      <color rgb="FFFF0000"/>
      <name val="Arial"/>
      <family val="2"/>
    </font>
    <font>
      <b/>
      <sz val="14"/>
      <color rgb="FF00B050"/>
      <name val="Arial"/>
      <family val="2"/>
    </font>
    <font>
      <sz val="14"/>
      <color rgb="FF00B050"/>
      <name val="Arial"/>
      <family val="2"/>
    </font>
    <font>
      <sz val="11"/>
      <color rgb="FFFF0000"/>
      <name val="Calibri"/>
      <family val="2"/>
      <scheme val="minor"/>
    </font>
    <font>
      <sz val="11"/>
      <color rgb="FF00B050"/>
      <name val="Calibri"/>
      <family val="2"/>
      <scheme val="minor"/>
    </font>
    <font>
      <b/>
      <sz val="11"/>
      <color rgb="FF00B050"/>
      <name val="Calibri"/>
      <family val="2"/>
      <scheme val="minor"/>
    </font>
    <font>
      <sz val="11"/>
      <color rgb="FF009900"/>
      <name val="Calibri"/>
      <family val="2"/>
      <scheme val="minor"/>
    </font>
    <font>
      <b/>
      <sz val="11"/>
      <color rgb="FF00990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FF"/>
        <bgColor indexed="64"/>
      </patternFill>
    </fill>
    <fill>
      <patternFill patternType="solid">
        <fgColor theme="3" tint="0.79998168889431442"/>
        <bgColor indexed="64"/>
      </patternFill>
    </fill>
  </fills>
  <borders count="38">
    <border>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style="thin">
        <color rgb="FF000000"/>
      </left>
      <right style="thin">
        <color rgb="FF000000"/>
      </right>
      <top/>
      <bottom style="medium">
        <color indexed="64"/>
      </bottom>
      <diagonal/>
    </border>
    <border>
      <left style="thin">
        <color rgb="FF000000"/>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thin">
        <color rgb="FF000000"/>
      </top>
      <bottom style="thin">
        <color indexed="64"/>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s>
  <cellStyleXfs count="5">
    <xf numFmtId="0" fontId="0" fillId="0" borderId="0"/>
    <xf numFmtId="0" fontId="12" fillId="0" borderId="0"/>
    <xf numFmtId="0" fontId="13" fillId="0" borderId="0"/>
    <xf numFmtId="0" fontId="3" fillId="0" borderId="0"/>
    <xf numFmtId="0" fontId="1" fillId="0" borderId="0"/>
  </cellStyleXfs>
  <cellXfs count="214">
    <xf numFmtId="0" fontId="0" fillId="0" borderId="0" xfId="0"/>
    <xf numFmtId="0" fontId="2" fillId="0" borderId="0" xfId="0" applyFont="1"/>
    <xf numFmtId="0" fontId="4" fillId="0" borderId="0" xfId="0" applyFont="1" applyAlignment="1">
      <alignment horizontal="left"/>
    </xf>
    <xf numFmtId="0" fontId="6" fillId="0" borderId="0" xfId="0" applyFont="1" applyAlignment="1">
      <alignment horizontal="left"/>
    </xf>
    <xf numFmtId="49" fontId="0" fillId="0" borderId="0" xfId="0" applyNumberFormat="1"/>
    <xf numFmtId="0" fontId="14" fillId="0" borderId="0" xfId="0" applyFont="1" applyBorder="1"/>
    <xf numFmtId="0" fontId="4" fillId="0" borderId="0" xfId="0" applyFont="1" applyAlignment="1">
      <alignment horizontal="center"/>
    </xf>
    <xf numFmtId="165" fontId="0" fillId="0" borderId="0" xfId="0" applyNumberFormat="1" applyAlignment="1">
      <alignment horizontal="center"/>
    </xf>
    <xf numFmtId="0" fontId="0" fillId="0" borderId="0" xfId="0" applyAlignment="1">
      <alignment horizontal="center"/>
    </xf>
    <xf numFmtId="3" fontId="15" fillId="0" borderId="0" xfId="0" applyNumberFormat="1" applyFont="1" applyFill="1" applyBorder="1" applyAlignment="1">
      <alignment horizontal="center" wrapText="1"/>
    </xf>
    <xf numFmtId="3" fontId="0" fillId="0" borderId="0" xfId="0" applyNumberFormat="1" applyAlignment="1">
      <alignment horizontal="center"/>
    </xf>
    <xf numFmtId="164" fontId="16" fillId="0" borderId="1" xfId="0" applyNumberFormat="1" applyFont="1" applyBorder="1" applyAlignment="1">
      <alignment horizontal="center"/>
    </xf>
    <xf numFmtId="164" fontId="16" fillId="0" borderId="2" xfId="0" applyNumberFormat="1" applyFont="1" applyBorder="1" applyAlignment="1">
      <alignment horizontal="center"/>
    </xf>
    <xf numFmtId="0" fontId="0" fillId="0" borderId="0" xfId="0" applyAlignment="1">
      <alignment vertical="center"/>
    </xf>
    <xf numFmtId="0" fontId="4" fillId="2" borderId="0" xfId="0" applyFont="1" applyFill="1" applyAlignment="1">
      <alignment horizontal="left"/>
    </xf>
    <xf numFmtId="0" fontId="2" fillId="2" borderId="0" xfId="0" applyFont="1" applyFill="1"/>
    <xf numFmtId="0" fontId="0" fillId="2" borderId="0" xfId="0" applyFill="1"/>
    <xf numFmtId="0" fontId="0" fillId="2" borderId="0" xfId="0" applyFill="1" applyBorder="1"/>
    <xf numFmtId="0" fontId="16" fillId="0" borderId="4" xfId="0" applyFont="1" applyFill="1" applyBorder="1"/>
    <xf numFmtId="0" fontId="17" fillId="3" borderId="5" xfId="0" applyFont="1" applyFill="1" applyBorder="1" applyAlignment="1">
      <alignment horizontal="center" vertical="center"/>
    </xf>
    <xf numFmtId="0" fontId="17" fillId="3" borderId="6" xfId="0" applyFont="1" applyFill="1" applyBorder="1" applyAlignment="1">
      <alignment horizontal="center" vertical="center"/>
    </xf>
    <xf numFmtId="49" fontId="18" fillId="2" borderId="7" xfId="0" applyNumberFormat="1" applyFont="1" applyFill="1" applyBorder="1" applyAlignment="1">
      <alignment vertical="top" wrapText="1"/>
    </xf>
    <xf numFmtId="49" fontId="19" fillId="3" borderId="8" xfId="0" applyNumberFormat="1" applyFont="1" applyFill="1" applyBorder="1" applyAlignment="1">
      <alignment horizontal="center"/>
    </xf>
    <xf numFmtId="164" fontId="16" fillId="0" borderId="9" xfId="0" applyNumberFormat="1" applyFont="1" applyBorder="1" applyAlignment="1">
      <alignment horizontal="center"/>
    </xf>
    <xf numFmtId="164" fontId="16" fillId="0" borderId="10" xfId="0" applyNumberFormat="1" applyFont="1" applyBorder="1" applyAlignment="1">
      <alignment horizontal="center"/>
    </xf>
    <xf numFmtId="164" fontId="13" fillId="2" borderId="0" xfId="0" applyNumberFormat="1" applyFont="1" applyFill="1" applyBorder="1" applyAlignment="1">
      <alignment horizontal="right" vertical="center" wrapText="1"/>
    </xf>
    <xf numFmtId="0" fontId="16" fillId="0" borderId="4" xfId="0" applyFont="1" applyFill="1" applyBorder="1" applyAlignment="1">
      <alignment vertical="center"/>
    </xf>
    <xf numFmtId="0" fontId="16" fillId="2" borderId="4" xfId="0" applyFont="1" applyFill="1" applyBorder="1" applyAlignment="1">
      <alignment vertical="center"/>
    </xf>
    <xf numFmtId="0" fontId="16" fillId="2" borderId="0" xfId="0" applyFont="1" applyFill="1" applyBorder="1"/>
    <xf numFmtId="164" fontId="13" fillId="2" borderId="0" xfId="0" applyNumberFormat="1" applyFont="1" applyFill="1" applyBorder="1" applyAlignment="1">
      <alignment horizontal="center" vertical="center" wrapText="1"/>
    </xf>
    <xf numFmtId="0" fontId="16" fillId="2" borderId="0" xfId="0" applyFont="1" applyFill="1" applyBorder="1" applyAlignment="1">
      <alignment vertical="center"/>
    </xf>
    <xf numFmtId="0" fontId="0" fillId="2" borderId="0" xfId="0" applyFill="1" applyBorder="1" applyAlignment="1">
      <alignment vertical="center"/>
    </xf>
    <xf numFmtId="164" fontId="20" fillId="4" borderId="0" xfId="0" applyNumberFormat="1" applyFont="1" applyFill="1" applyBorder="1" applyAlignment="1">
      <alignment horizontal="center" wrapText="1"/>
    </xf>
    <xf numFmtId="0" fontId="5" fillId="2" borderId="0" xfId="0" applyFont="1" applyFill="1" applyBorder="1" applyAlignment="1">
      <alignment horizontal="left" wrapText="1"/>
    </xf>
    <xf numFmtId="0" fontId="5" fillId="2" borderId="0" xfId="0" applyFont="1" applyFill="1" applyBorder="1" applyAlignment="1">
      <alignment wrapText="1"/>
    </xf>
    <xf numFmtId="164" fontId="16" fillId="0" borderId="11" xfId="0" applyNumberFormat="1" applyFont="1" applyBorder="1" applyAlignment="1">
      <alignment horizontal="center"/>
    </xf>
    <xf numFmtId="164" fontId="16" fillId="0" borderId="12" xfId="0" applyNumberFormat="1" applyFont="1" applyBorder="1" applyAlignment="1">
      <alignment horizontal="center"/>
    </xf>
    <xf numFmtId="3" fontId="23" fillId="2" borderId="9" xfId="0" applyNumberFormat="1" applyFont="1" applyFill="1" applyBorder="1" applyAlignment="1">
      <alignment horizontal="center" wrapText="1"/>
    </xf>
    <xf numFmtId="49" fontId="24" fillId="2" borderId="7" xfId="0" applyNumberFormat="1" applyFont="1" applyFill="1" applyBorder="1" applyAlignment="1">
      <alignment vertical="top" wrapText="1"/>
    </xf>
    <xf numFmtId="166" fontId="13" fillId="0" borderId="9" xfId="0" applyNumberFormat="1" applyFont="1" applyFill="1" applyBorder="1" applyAlignment="1">
      <alignment horizontal="center" vertical="center" wrapText="1" readingOrder="1"/>
    </xf>
    <xf numFmtId="164" fontId="23" fillId="2" borderId="1" xfId="0" applyNumberFormat="1" applyFont="1" applyFill="1" applyBorder="1" applyAlignment="1">
      <alignment horizontal="center" wrapText="1"/>
    </xf>
    <xf numFmtId="0" fontId="19" fillId="3" borderId="4" xfId="0" applyFont="1" applyFill="1" applyBorder="1"/>
    <xf numFmtId="0" fontId="19" fillId="2" borderId="4" xfId="0" applyFont="1" applyFill="1" applyBorder="1"/>
    <xf numFmtId="0" fontId="19" fillId="5" borderId="13" xfId="0" applyFont="1" applyFill="1" applyBorder="1"/>
    <xf numFmtId="0" fontId="19" fillId="5" borderId="14" xfId="0" applyFont="1" applyFill="1" applyBorder="1" applyAlignment="1">
      <alignment vertical="center"/>
    </xf>
    <xf numFmtId="3" fontId="19" fillId="5" borderId="23" xfId="0" applyNumberFormat="1" applyFont="1" applyFill="1" applyBorder="1" applyAlignment="1">
      <alignment horizontal="center" vertical="center" wrapText="1" readingOrder="1"/>
    </xf>
    <xf numFmtId="0" fontId="16" fillId="0" borderId="4" xfId="0" applyFont="1" applyBorder="1" applyAlignment="1">
      <alignment vertical="center"/>
    </xf>
    <xf numFmtId="0" fontId="19" fillId="3" borderId="4" xfId="0" applyFont="1" applyFill="1" applyBorder="1" applyAlignment="1">
      <alignment vertical="center"/>
    </xf>
    <xf numFmtId="0" fontId="19" fillId="2" borderId="4" xfId="0" applyFont="1" applyFill="1" applyBorder="1" applyAlignment="1">
      <alignment vertical="center"/>
    </xf>
    <xf numFmtId="0" fontId="25" fillId="0" borderId="0" xfId="0" applyFont="1" applyAlignment="1">
      <alignment horizontal="center"/>
    </xf>
    <xf numFmtId="0" fontId="16" fillId="0" borderId="16" xfId="0" applyFont="1" applyBorder="1"/>
    <xf numFmtId="0" fontId="19" fillId="0" borderId="4" xfId="0" applyFont="1" applyBorder="1"/>
    <xf numFmtId="0" fontId="19" fillId="0" borderId="13" xfId="0" applyFont="1" applyBorder="1"/>
    <xf numFmtId="0" fontId="3" fillId="0" borderId="0" xfId="0" applyFont="1"/>
    <xf numFmtId="49" fontId="22" fillId="0" borderId="0" xfId="0" applyNumberFormat="1" applyFont="1" applyAlignment="1">
      <alignment horizontal="right"/>
    </xf>
    <xf numFmtId="0" fontId="16" fillId="0" borderId="4" xfId="0" applyFont="1" applyBorder="1" applyAlignment="1">
      <alignment horizontal="left" vertical="center" wrapText="1"/>
    </xf>
    <xf numFmtId="0" fontId="26" fillId="3" borderId="4" xfId="0" applyFont="1" applyFill="1" applyBorder="1" applyAlignment="1">
      <alignment horizontal="left" vertical="center" wrapText="1"/>
    </xf>
    <xf numFmtId="0" fontId="16" fillId="0" borderId="13" xfId="0" applyFont="1" applyBorder="1" applyAlignment="1">
      <alignment horizontal="left" vertical="center" wrapText="1"/>
    </xf>
    <xf numFmtId="3" fontId="13" fillId="4" borderId="9" xfId="0" applyNumberFormat="1" applyFont="1" applyFill="1" applyBorder="1" applyAlignment="1">
      <alignment horizontal="center" vertical="center" wrapText="1" readingOrder="1"/>
    </xf>
    <xf numFmtId="0" fontId="16" fillId="2" borderId="0" xfId="0" applyFont="1" applyFill="1"/>
    <xf numFmtId="0" fontId="16" fillId="0" borderId="16" xfId="0" applyFont="1" applyBorder="1" applyAlignment="1">
      <alignment vertical="center"/>
    </xf>
    <xf numFmtId="0" fontId="19" fillId="0" borderId="4" xfId="0" applyFont="1" applyBorder="1" applyAlignment="1">
      <alignment vertical="center"/>
    </xf>
    <xf numFmtId="0" fontId="19" fillId="0" borderId="13" xfId="0" applyFont="1" applyBorder="1" applyAlignment="1">
      <alignment vertical="center"/>
    </xf>
    <xf numFmtId="166" fontId="27" fillId="3" borderId="25" xfId="0" applyNumberFormat="1" applyFont="1" applyFill="1" applyBorder="1" applyAlignment="1">
      <alignment horizontal="center" vertical="center" wrapText="1" readingOrder="1"/>
    </xf>
    <xf numFmtId="166" fontId="13" fillId="0" borderId="25" xfId="0" applyNumberFormat="1" applyFont="1" applyFill="1" applyBorder="1" applyAlignment="1">
      <alignment horizontal="center" vertical="center" wrapText="1" readingOrder="1"/>
    </xf>
    <xf numFmtId="166" fontId="13" fillId="0" borderId="26" xfId="0" applyNumberFormat="1" applyFont="1" applyFill="1" applyBorder="1" applyAlignment="1">
      <alignment horizontal="center" vertical="center" wrapText="1" readingOrder="1"/>
    </xf>
    <xf numFmtId="0" fontId="16" fillId="0" borderId="16" xfId="0" applyFont="1" applyFill="1" applyBorder="1"/>
    <xf numFmtId="0" fontId="19" fillId="3" borderId="17" xfId="0" applyFont="1" applyFill="1" applyBorder="1"/>
    <xf numFmtId="16" fontId="19" fillId="3" borderId="5" xfId="0" applyNumberFormat="1" applyFont="1" applyFill="1" applyBorder="1" applyAlignment="1">
      <alignment horizontal="center"/>
    </xf>
    <xf numFmtId="16" fontId="19" fillId="3" borderId="6" xfId="0" applyNumberFormat="1" applyFont="1" applyFill="1" applyBorder="1" applyAlignment="1">
      <alignment horizontal="center"/>
    </xf>
    <xf numFmtId="0" fontId="16" fillId="0" borderId="16" xfId="0" applyFont="1" applyFill="1" applyBorder="1" applyAlignment="1">
      <alignment vertical="center"/>
    </xf>
    <xf numFmtId="16" fontId="19" fillId="3" borderId="18" xfId="0" applyNumberFormat="1" applyFont="1" applyFill="1" applyBorder="1" applyAlignment="1">
      <alignment horizontal="center"/>
    </xf>
    <xf numFmtId="0" fontId="2" fillId="2" borderId="0" xfId="0" applyFont="1" applyFill="1" applyAlignment="1">
      <alignment horizontal="center"/>
    </xf>
    <xf numFmtId="3" fontId="13" fillId="0" borderId="25" xfId="0" applyNumberFormat="1" applyFont="1" applyFill="1" applyBorder="1" applyAlignment="1">
      <alignment horizontal="center" vertical="center" wrapText="1" readingOrder="1"/>
    </xf>
    <xf numFmtId="3" fontId="27" fillId="3" borderId="9" xfId="0" applyNumberFormat="1" applyFont="1" applyFill="1" applyBorder="1" applyAlignment="1">
      <alignment horizontal="center" vertical="center" wrapText="1" readingOrder="1"/>
    </xf>
    <xf numFmtId="166" fontId="27" fillId="5" borderId="26" xfId="0" applyNumberFormat="1" applyFont="1" applyFill="1" applyBorder="1" applyAlignment="1">
      <alignment horizontal="center" vertical="center" wrapText="1" readingOrder="1"/>
    </xf>
    <xf numFmtId="166" fontId="13" fillId="2" borderId="25" xfId="0" applyNumberFormat="1" applyFont="1" applyFill="1" applyBorder="1" applyAlignment="1">
      <alignment horizontal="center" vertical="center" wrapText="1" readingOrder="1"/>
    </xf>
    <xf numFmtId="166" fontId="13" fillId="0" borderId="9" xfId="1" applyNumberFormat="1" applyFont="1" applyFill="1" applyBorder="1" applyAlignment="1">
      <alignment horizontal="center" vertical="center" wrapText="1"/>
    </xf>
    <xf numFmtId="0" fontId="17" fillId="3" borderId="19" xfId="0" applyFont="1" applyFill="1" applyBorder="1" applyAlignment="1">
      <alignment vertical="center"/>
    </xf>
    <xf numFmtId="0" fontId="17" fillId="3" borderId="19" xfId="0" applyFont="1" applyFill="1" applyBorder="1"/>
    <xf numFmtId="0" fontId="17" fillId="3" borderId="5" xfId="0" applyFont="1" applyFill="1" applyBorder="1" applyAlignment="1">
      <alignment horizontal="center"/>
    </xf>
    <xf numFmtId="166" fontId="13" fillId="2" borderId="9" xfId="0" applyNumberFormat="1" applyFont="1" applyFill="1" applyBorder="1" applyAlignment="1">
      <alignment horizontal="center" vertical="center" wrapText="1" readingOrder="1"/>
    </xf>
    <xf numFmtId="1" fontId="18" fillId="2" borderId="7" xfId="0" applyNumberFormat="1" applyFont="1" applyFill="1" applyBorder="1" applyAlignment="1">
      <alignment horizontal="left" vertical="center" wrapText="1"/>
    </xf>
    <xf numFmtId="0" fontId="2" fillId="2" borderId="0" xfId="0" applyFont="1" applyFill="1" applyAlignment="1">
      <alignment horizontal="left"/>
    </xf>
    <xf numFmtId="49" fontId="2" fillId="2" borderId="0" xfId="0" applyNumberFormat="1" applyFont="1" applyFill="1" applyAlignment="1">
      <alignment horizontal="left"/>
    </xf>
    <xf numFmtId="3" fontId="32" fillId="2" borderId="9" xfId="0" applyNumberFormat="1" applyFont="1" applyFill="1" applyBorder="1" applyAlignment="1">
      <alignment horizontal="center" wrapText="1"/>
    </xf>
    <xf numFmtId="3" fontId="33" fillId="2" borderId="9" xfId="0" applyNumberFormat="1" applyFont="1" applyFill="1" applyBorder="1" applyAlignment="1">
      <alignment horizontal="center" wrapText="1"/>
    </xf>
    <xf numFmtId="3" fontId="33" fillId="2" borderId="9" xfId="0" applyNumberFormat="1" applyFont="1" applyFill="1" applyBorder="1" applyAlignment="1">
      <alignment horizontal="center" vertical="center" wrapText="1"/>
    </xf>
    <xf numFmtId="164" fontId="32" fillId="2" borderId="1" xfId="0" applyNumberFormat="1" applyFont="1" applyFill="1" applyBorder="1" applyAlignment="1">
      <alignment horizontal="center" wrapText="1"/>
    </xf>
    <xf numFmtId="164" fontId="33" fillId="2" borderId="1" xfId="0" applyNumberFormat="1" applyFont="1" applyFill="1" applyBorder="1" applyAlignment="1">
      <alignment horizontal="center" wrapText="1"/>
    </xf>
    <xf numFmtId="164" fontId="33" fillId="2" borderId="1" xfId="0" applyNumberFormat="1" applyFont="1" applyFill="1" applyBorder="1" applyAlignment="1">
      <alignment horizontal="center" vertical="center" wrapText="1"/>
    </xf>
    <xf numFmtId="3" fontId="32" fillId="2" borderId="9" xfId="0" applyNumberFormat="1" applyFont="1" applyFill="1" applyBorder="1" applyAlignment="1">
      <alignment horizontal="center" vertical="center" wrapText="1"/>
    </xf>
    <xf numFmtId="164" fontId="32" fillId="2" borderId="12" xfId="0" applyNumberFormat="1" applyFont="1" applyFill="1" applyBorder="1" applyAlignment="1">
      <alignment horizontal="center" vertical="center" wrapText="1"/>
    </xf>
    <xf numFmtId="164" fontId="32" fillId="2" borderId="1" xfId="0" applyNumberFormat="1" applyFont="1" applyFill="1" applyBorder="1" applyAlignment="1">
      <alignment horizontal="center" vertical="center" wrapText="1"/>
    </xf>
    <xf numFmtId="164" fontId="28" fillId="3" borderId="1" xfId="0" applyNumberFormat="1" applyFont="1" applyFill="1" applyBorder="1" applyAlignment="1">
      <alignment horizontal="center" vertical="center" wrapText="1"/>
    </xf>
    <xf numFmtId="164" fontId="34" fillId="3" borderId="1" xfId="0" applyNumberFormat="1" applyFont="1" applyFill="1" applyBorder="1" applyAlignment="1">
      <alignment horizontal="center" vertical="center" wrapText="1"/>
    </xf>
    <xf numFmtId="166" fontId="28" fillId="3" borderId="9" xfId="0" applyNumberFormat="1" applyFont="1" applyFill="1" applyBorder="1" applyAlignment="1">
      <alignment horizontal="center" vertical="center" wrapText="1" readingOrder="1"/>
    </xf>
    <xf numFmtId="0" fontId="17" fillId="3" borderId="19" xfId="0" applyFont="1" applyFill="1" applyBorder="1" applyAlignment="1">
      <alignment horizontal="left" vertical="center"/>
    </xf>
    <xf numFmtId="49" fontId="16" fillId="0" borderId="7" xfId="0" applyNumberFormat="1" applyFont="1" applyFill="1" applyBorder="1" applyAlignment="1">
      <alignment horizontal="left" vertical="center"/>
    </xf>
    <xf numFmtId="3" fontId="33" fillId="2" borderId="3" xfId="0" applyNumberFormat="1" applyFont="1" applyFill="1" applyBorder="1" applyAlignment="1">
      <alignment horizontal="center" wrapText="1"/>
    </xf>
    <xf numFmtId="0" fontId="16" fillId="0" borderId="16" xfId="0" applyFont="1" applyFill="1" applyBorder="1" applyAlignment="1">
      <alignment horizontal="left" vertical="center" wrapText="1"/>
    </xf>
    <xf numFmtId="0" fontId="16" fillId="0" borderId="4" xfId="0" applyFont="1" applyFill="1" applyBorder="1" applyAlignment="1">
      <alignment horizontal="left" vertical="center" wrapText="1"/>
    </xf>
    <xf numFmtId="3" fontId="16" fillId="0" borderId="11" xfId="0" applyNumberFormat="1" applyFont="1" applyFill="1" applyBorder="1" applyAlignment="1">
      <alignment horizontal="center" vertical="center"/>
    </xf>
    <xf numFmtId="3" fontId="16" fillId="0" borderId="9" xfId="0" applyNumberFormat="1" applyFont="1" applyFill="1" applyBorder="1" applyAlignment="1">
      <alignment horizontal="center" vertical="center" wrapText="1"/>
    </xf>
    <xf numFmtId="3" fontId="19" fillId="0" borderId="9" xfId="0" applyNumberFormat="1" applyFont="1" applyFill="1" applyBorder="1" applyAlignment="1">
      <alignment horizontal="center" vertical="center"/>
    </xf>
    <xf numFmtId="3" fontId="19" fillId="0" borderId="10" xfId="0" applyNumberFormat="1" applyFont="1" applyFill="1" applyBorder="1" applyAlignment="1">
      <alignment horizontal="center" vertical="center"/>
    </xf>
    <xf numFmtId="3" fontId="25" fillId="0" borderId="0" xfId="0" applyNumberFormat="1" applyFont="1" applyFill="1" applyAlignment="1">
      <alignment horizontal="center"/>
    </xf>
    <xf numFmtId="3" fontId="16" fillId="0" borderId="11" xfId="0" applyNumberFormat="1" applyFont="1" applyFill="1" applyBorder="1" applyAlignment="1">
      <alignment horizontal="center"/>
    </xf>
    <xf numFmtId="3" fontId="16" fillId="0" borderId="9" xfId="0" applyNumberFormat="1" applyFont="1" applyFill="1" applyBorder="1" applyAlignment="1">
      <alignment horizontal="center"/>
    </xf>
    <xf numFmtId="3" fontId="19" fillId="0" borderId="9" xfId="0" applyNumberFormat="1" applyFont="1" applyFill="1" applyBorder="1" applyAlignment="1">
      <alignment horizontal="center"/>
    </xf>
    <xf numFmtId="3" fontId="19" fillId="0" borderId="10" xfId="0" applyNumberFormat="1" applyFont="1" applyFill="1" applyBorder="1" applyAlignment="1">
      <alignment horizontal="center"/>
    </xf>
    <xf numFmtId="3" fontId="3" fillId="0" borderId="0" xfId="0" applyNumberFormat="1" applyFont="1" applyFill="1" applyAlignment="1">
      <alignment horizontal="center"/>
    </xf>
    <xf numFmtId="49" fontId="19" fillId="3" borderId="18" xfId="3" applyNumberFormat="1" applyFont="1" applyFill="1" applyBorder="1" applyAlignment="1">
      <alignment horizontal="center"/>
    </xf>
    <xf numFmtId="3" fontId="28" fillId="5" borderId="10" xfId="0" applyNumberFormat="1" applyFont="1" applyFill="1" applyBorder="1" applyAlignment="1">
      <alignment horizontal="center" wrapText="1"/>
    </xf>
    <xf numFmtId="164" fontId="28" fillId="5" borderId="2" xfId="0" applyNumberFormat="1" applyFont="1" applyFill="1" applyBorder="1" applyAlignment="1">
      <alignment horizontal="center" wrapText="1"/>
    </xf>
    <xf numFmtId="3" fontId="28" fillId="2" borderId="3" xfId="0" applyNumberFormat="1" applyFont="1" applyFill="1" applyBorder="1" applyAlignment="1">
      <alignment horizontal="center" vertical="center" wrapText="1"/>
    </xf>
    <xf numFmtId="164" fontId="28" fillId="2" borderId="12" xfId="0" applyNumberFormat="1" applyFont="1" applyFill="1" applyBorder="1" applyAlignment="1">
      <alignment horizontal="center" vertical="center" wrapText="1"/>
    </xf>
    <xf numFmtId="3" fontId="28" fillId="2" borderId="9" xfId="0" applyNumberFormat="1" applyFont="1" applyFill="1" applyBorder="1" applyAlignment="1">
      <alignment horizontal="center" wrapText="1"/>
    </xf>
    <xf numFmtId="164" fontId="28" fillId="2" borderId="1" xfId="0" applyNumberFormat="1" applyFont="1" applyFill="1" applyBorder="1" applyAlignment="1">
      <alignment horizontal="center" wrapText="1"/>
    </xf>
    <xf numFmtId="3" fontId="0" fillId="0" borderId="0" xfId="0" applyNumberFormat="1"/>
    <xf numFmtId="3" fontId="16" fillId="0" borderId="11" xfId="0" applyNumberFormat="1" applyFont="1" applyFill="1" applyBorder="1" applyAlignment="1">
      <alignment horizontal="center" vertical="center"/>
    </xf>
    <xf numFmtId="3" fontId="16" fillId="0" borderId="9" xfId="0" applyNumberFormat="1" applyFont="1" applyFill="1" applyBorder="1" applyAlignment="1">
      <alignment horizontal="center" vertical="center" wrapText="1"/>
    </xf>
    <xf numFmtId="3" fontId="19" fillId="0" borderId="9" xfId="0" applyNumberFormat="1" applyFont="1" applyFill="1" applyBorder="1" applyAlignment="1">
      <alignment horizontal="center" vertical="center"/>
    </xf>
    <xf numFmtId="3" fontId="19" fillId="0" borderId="10" xfId="0" applyNumberFormat="1" applyFont="1" applyFill="1" applyBorder="1" applyAlignment="1">
      <alignment horizontal="center" vertical="center"/>
    </xf>
    <xf numFmtId="3" fontId="16" fillId="0" borderId="11" xfId="0" applyNumberFormat="1" applyFont="1" applyFill="1" applyBorder="1" applyAlignment="1">
      <alignment horizontal="center"/>
    </xf>
    <xf numFmtId="3" fontId="16" fillId="0" borderId="9" xfId="0" applyNumberFormat="1" applyFont="1" applyFill="1" applyBorder="1" applyAlignment="1">
      <alignment horizontal="center"/>
    </xf>
    <xf numFmtId="3" fontId="19" fillId="0" borderId="9" xfId="0" applyNumberFormat="1" applyFont="1" applyFill="1" applyBorder="1" applyAlignment="1">
      <alignment horizontal="center"/>
    </xf>
    <xf numFmtId="3" fontId="19" fillId="0" borderId="10" xfId="0" applyNumberFormat="1" applyFont="1" applyFill="1" applyBorder="1" applyAlignment="1">
      <alignment horizontal="center"/>
    </xf>
    <xf numFmtId="166" fontId="32" fillId="0" borderId="9" xfId="0" applyNumberFormat="1" applyFont="1" applyFill="1" applyBorder="1" applyAlignment="1">
      <alignment horizontal="center" vertical="center" wrapText="1" readingOrder="1"/>
    </xf>
    <xf numFmtId="166" fontId="34" fillId="3" borderId="9" xfId="0" applyNumberFormat="1" applyFont="1" applyFill="1" applyBorder="1" applyAlignment="1">
      <alignment horizontal="center" vertical="center" wrapText="1" readingOrder="1"/>
    </xf>
    <xf numFmtId="3" fontId="28" fillId="2" borderId="15" xfId="0" applyNumberFormat="1" applyFont="1" applyFill="1" applyBorder="1" applyAlignment="1">
      <alignment horizontal="center" vertical="center" wrapText="1"/>
    </xf>
    <xf numFmtId="166" fontId="13" fillId="0" borderId="11" xfId="1" applyNumberFormat="1" applyFont="1" applyFill="1" applyBorder="1" applyAlignment="1">
      <alignment horizontal="center" vertical="center" wrapText="1"/>
    </xf>
    <xf numFmtId="166" fontId="32" fillId="0" borderId="11" xfId="0" applyNumberFormat="1" applyFont="1" applyFill="1" applyBorder="1" applyAlignment="1">
      <alignment horizontal="center" vertical="center" wrapText="1" readingOrder="1"/>
    </xf>
    <xf numFmtId="164" fontId="32" fillId="0" borderId="12" xfId="0" applyNumberFormat="1" applyFont="1" applyFill="1" applyBorder="1" applyAlignment="1">
      <alignment horizontal="center" vertical="center" wrapText="1"/>
    </xf>
    <xf numFmtId="164" fontId="32" fillId="0" borderId="1" xfId="0" applyNumberFormat="1" applyFont="1" applyFill="1" applyBorder="1" applyAlignment="1">
      <alignment horizontal="center" vertical="center" wrapText="1"/>
    </xf>
    <xf numFmtId="3" fontId="35" fillId="0" borderId="9" xfId="0" applyNumberFormat="1" applyFont="1" applyFill="1" applyBorder="1" applyAlignment="1">
      <alignment horizontal="center" vertical="center" wrapText="1"/>
    </xf>
    <xf numFmtId="164" fontId="35" fillId="2" borderId="1" xfId="0" applyNumberFormat="1" applyFont="1" applyFill="1" applyBorder="1" applyAlignment="1">
      <alignment horizontal="center" vertical="center" wrapText="1"/>
    </xf>
    <xf numFmtId="3" fontId="32" fillId="2" borderId="11" xfId="0" applyNumberFormat="1" applyFont="1" applyFill="1" applyBorder="1" applyAlignment="1">
      <alignment horizontal="center" vertical="center" wrapText="1"/>
    </xf>
    <xf numFmtId="3" fontId="35" fillId="2" borderId="9" xfId="0" applyNumberFormat="1" applyFont="1" applyFill="1" applyBorder="1" applyAlignment="1">
      <alignment horizontal="center" vertical="center" wrapText="1"/>
    </xf>
    <xf numFmtId="166" fontId="35" fillId="0" borderId="10" xfId="0" applyNumberFormat="1" applyFont="1" applyFill="1" applyBorder="1" applyAlignment="1">
      <alignment horizontal="center" vertical="center" wrapText="1" readingOrder="1"/>
    </xf>
    <xf numFmtId="164" fontId="35" fillId="2" borderId="2" xfId="0" applyNumberFormat="1" applyFont="1" applyFill="1" applyBorder="1" applyAlignment="1">
      <alignment horizontal="center" vertical="center" wrapText="1"/>
    </xf>
    <xf numFmtId="3" fontId="35" fillId="2" borderId="9" xfId="0" applyNumberFormat="1" applyFont="1" applyFill="1" applyBorder="1" applyAlignment="1">
      <alignment horizontal="center" wrapText="1"/>
    </xf>
    <xf numFmtId="164" fontId="35" fillId="2" borderId="1" xfId="0" applyNumberFormat="1" applyFont="1" applyFill="1" applyBorder="1" applyAlignment="1">
      <alignment horizontal="center" wrapText="1"/>
    </xf>
    <xf numFmtId="3" fontId="28" fillId="3" borderId="9" xfId="0" applyNumberFormat="1" applyFont="1" applyFill="1" applyBorder="1" applyAlignment="1">
      <alignment horizontal="center" wrapText="1"/>
    </xf>
    <xf numFmtId="164" fontId="28" fillId="3" borderId="1" xfId="0" applyNumberFormat="1" applyFont="1" applyFill="1" applyBorder="1" applyAlignment="1">
      <alignment horizontal="center" wrapText="1"/>
    </xf>
    <xf numFmtId="3" fontId="28" fillId="3" borderId="9" xfId="0" applyNumberFormat="1" applyFont="1" applyFill="1" applyBorder="1" applyAlignment="1">
      <alignment horizontal="center" vertical="center" wrapText="1"/>
    </xf>
    <xf numFmtId="3" fontId="28" fillId="5" borderId="23" xfId="0" applyNumberFormat="1" applyFont="1" applyFill="1" applyBorder="1" applyAlignment="1">
      <alignment horizontal="center" vertical="center" wrapText="1"/>
    </xf>
    <xf numFmtId="164" fontId="28" fillId="5" borderId="24" xfId="0" applyNumberFormat="1" applyFont="1" applyFill="1" applyBorder="1" applyAlignment="1">
      <alignment horizontal="center" vertical="center" wrapText="1"/>
    </xf>
    <xf numFmtId="166" fontId="35" fillId="0" borderId="9" xfId="0" applyNumberFormat="1" applyFont="1" applyFill="1" applyBorder="1" applyAlignment="1">
      <alignment horizontal="center" vertical="center" wrapText="1" readingOrder="1"/>
    </xf>
    <xf numFmtId="164" fontId="35" fillId="0" borderId="1" xfId="0" applyNumberFormat="1" applyFont="1" applyFill="1" applyBorder="1" applyAlignment="1">
      <alignment horizontal="center" vertical="center" wrapText="1"/>
    </xf>
    <xf numFmtId="3" fontId="13" fillId="0" borderId="0" xfId="0" applyNumberFormat="1" applyFont="1" applyFill="1" applyBorder="1" applyAlignment="1">
      <alignment horizontal="center" vertical="center" wrapText="1" readingOrder="1"/>
    </xf>
    <xf numFmtId="166" fontId="13" fillId="0" borderId="0" xfId="0" applyNumberFormat="1" applyFont="1" applyFill="1" applyBorder="1" applyAlignment="1">
      <alignment horizontal="center" vertical="center" wrapText="1" readingOrder="1"/>
    </xf>
    <xf numFmtId="166" fontId="13" fillId="2" borderId="0" xfId="0" applyNumberFormat="1" applyFont="1" applyFill="1" applyBorder="1" applyAlignment="1">
      <alignment horizontal="center" vertical="center" wrapText="1" readingOrder="1"/>
    </xf>
    <xf numFmtId="3" fontId="13" fillId="0" borderId="31" xfId="0" applyNumberFormat="1" applyFont="1" applyFill="1" applyBorder="1" applyAlignment="1">
      <alignment horizontal="center" vertical="center" wrapText="1" readingOrder="1"/>
    </xf>
    <xf numFmtId="164" fontId="28" fillId="2" borderId="32" xfId="0" applyNumberFormat="1" applyFont="1" applyFill="1" applyBorder="1" applyAlignment="1">
      <alignment horizontal="center" vertical="center" wrapText="1"/>
    </xf>
    <xf numFmtId="0" fontId="17" fillId="3" borderId="18" xfId="0" applyFont="1" applyFill="1" applyBorder="1" applyAlignment="1">
      <alignment horizontal="center"/>
    </xf>
    <xf numFmtId="164" fontId="33" fillId="2" borderId="33" xfId="0" applyNumberFormat="1" applyFont="1" applyFill="1" applyBorder="1" applyAlignment="1">
      <alignment horizontal="center" wrapText="1"/>
    </xf>
    <xf numFmtId="3" fontId="36" fillId="2" borderId="3" xfId="0" applyNumberFormat="1" applyFont="1" applyFill="1" applyBorder="1" applyAlignment="1">
      <alignment horizontal="center" wrapText="1"/>
    </xf>
    <xf numFmtId="164" fontId="36" fillId="2" borderId="33" xfId="0" applyNumberFormat="1" applyFont="1" applyFill="1" applyBorder="1" applyAlignment="1">
      <alignment horizontal="center" wrapText="1"/>
    </xf>
    <xf numFmtId="3" fontId="32" fillId="0" borderId="9" xfId="0" applyNumberFormat="1" applyFont="1" applyFill="1" applyBorder="1" applyAlignment="1">
      <alignment horizontal="center" vertical="center" wrapText="1"/>
    </xf>
    <xf numFmtId="3" fontId="35" fillId="2" borderId="11" xfId="0" applyNumberFormat="1" applyFont="1" applyFill="1" applyBorder="1" applyAlignment="1">
      <alignment horizontal="center" wrapText="1"/>
    </xf>
    <xf numFmtId="164" fontId="35" fillId="2" borderId="12" xfId="0" applyNumberFormat="1" applyFont="1" applyFill="1" applyBorder="1" applyAlignment="1">
      <alignment horizontal="center" wrapText="1"/>
    </xf>
    <xf numFmtId="0" fontId="5" fillId="0" borderId="30" xfId="0" applyFont="1" applyFill="1" applyBorder="1" applyAlignment="1">
      <alignment vertical="top" wrapText="1"/>
    </xf>
    <xf numFmtId="0" fontId="5" fillId="0" borderId="0" xfId="0" applyFont="1" applyFill="1" applyAlignment="1">
      <alignment vertical="top" wrapText="1"/>
    </xf>
    <xf numFmtId="0" fontId="22" fillId="0" borderId="0" xfId="0" applyFont="1" applyAlignment="1">
      <alignment vertical="top"/>
    </xf>
    <xf numFmtId="0" fontId="6" fillId="0" borderId="0" xfId="0" applyFont="1" applyFill="1" applyAlignment="1">
      <alignment horizontal="center"/>
    </xf>
    <xf numFmtId="0" fontId="0" fillId="0" borderId="0" xfId="0" applyAlignment="1">
      <alignment horizontal="center"/>
    </xf>
    <xf numFmtId="165" fontId="6" fillId="0" borderId="0" xfId="0" applyNumberFormat="1" applyFont="1" applyFill="1" applyAlignment="1"/>
    <xf numFmtId="0" fontId="8" fillId="0" borderId="0" xfId="0" applyFont="1" applyFill="1" applyAlignment="1"/>
    <xf numFmtId="3" fontId="6" fillId="0" borderId="0" xfId="0" applyNumberFormat="1" applyFont="1" applyFill="1" applyAlignment="1"/>
    <xf numFmtId="0" fontId="5" fillId="0" borderId="0" xfId="0" applyFont="1" applyBorder="1" applyAlignment="1">
      <alignment wrapText="1"/>
    </xf>
    <xf numFmtId="0" fontId="5" fillId="0" borderId="0" xfId="0" applyFont="1" applyBorder="1" applyAlignment="1"/>
    <xf numFmtId="0" fontId="3" fillId="0" borderId="0" xfId="0" applyFont="1" applyAlignment="1"/>
    <xf numFmtId="0" fontId="29" fillId="0" borderId="0" xfId="0" applyFont="1" applyFill="1" applyBorder="1" applyAlignment="1">
      <alignment vertical="center" wrapText="1"/>
    </xf>
    <xf numFmtId="0" fontId="3" fillId="0" borderId="0" xfId="0" applyFont="1" applyFill="1" applyBorder="1" applyAlignment="1">
      <alignment wrapText="1"/>
    </xf>
    <xf numFmtId="0" fontId="24" fillId="0" borderId="4" xfId="0" applyFont="1" applyBorder="1" applyAlignment="1">
      <alignment wrapText="1"/>
    </xf>
    <xf numFmtId="0" fontId="24" fillId="0" borderId="9" xfId="0" applyFont="1" applyBorder="1" applyAlignment="1">
      <alignment wrapText="1"/>
    </xf>
    <xf numFmtId="0" fontId="9" fillId="2" borderId="11" xfId="0" applyFont="1" applyFill="1" applyBorder="1" applyAlignment="1">
      <alignment vertical="center" wrapText="1"/>
    </xf>
    <xf numFmtId="0" fontId="10" fillId="2" borderId="11" xfId="0" applyFont="1" applyFill="1" applyBorder="1" applyAlignment="1">
      <alignment wrapText="1"/>
    </xf>
    <xf numFmtId="0" fontId="10" fillId="2" borderId="9" xfId="0" applyFont="1" applyFill="1" applyBorder="1" applyAlignment="1">
      <alignment wrapText="1"/>
    </xf>
    <xf numFmtId="14" fontId="30" fillId="0" borderId="0" xfId="0" applyNumberFormat="1" applyFont="1" applyAlignment="1">
      <alignment horizontal="left"/>
    </xf>
    <xf numFmtId="0" fontId="31" fillId="0" borderId="0" xfId="0" applyFont="1" applyAlignment="1">
      <alignment horizontal="left"/>
    </xf>
    <xf numFmtId="0" fontId="7" fillId="0" borderId="27" xfId="0" applyFont="1" applyBorder="1" applyAlignment="1">
      <alignment horizontal="right" vertical="center" wrapText="1"/>
    </xf>
    <xf numFmtId="0" fontId="7" fillId="0" borderId="28" xfId="0" applyFont="1" applyBorder="1" applyAlignment="1">
      <alignment horizontal="right" vertical="center" wrapText="1"/>
    </xf>
    <xf numFmtId="0" fontId="24" fillId="0" borderId="13" xfId="0" applyFont="1" applyBorder="1" applyAlignment="1">
      <alignment wrapText="1"/>
    </xf>
    <xf numFmtId="0" fontId="24" fillId="0" borderId="10" xfId="0" applyFont="1" applyBorder="1" applyAlignment="1">
      <alignment wrapText="1"/>
    </xf>
    <xf numFmtId="0" fontId="24" fillId="0" borderId="4" xfId="0" applyFont="1" applyBorder="1" applyAlignment="1"/>
    <xf numFmtId="0" fontId="24" fillId="0" borderId="9" xfId="0" applyFont="1" applyBorder="1" applyAlignment="1"/>
    <xf numFmtId="0" fontId="24" fillId="0" borderId="16" xfId="0" applyFont="1" applyBorder="1" applyAlignment="1"/>
    <xf numFmtId="0" fontId="24" fillId="0" borderId="11" xfId="0" applyFont="1" applyBorder="1" applyAlignment="1"/>
    <xf numFmtId="49" fontId="5" fillId="0" borderId="29" xfId="0" applyNumberFormat="1" applyFont="1" applyFill="1" applyBorder="1" applyAlignment="1">
      <alignment horizontal="left" vertical="center" wrapText="1"/>
    </xf>
    <xf numFmtId="49" fontId="5" fillId="0" borderId="28" xfId="0" applyNumberFormat="1" applyFont="1" applyFill="1" applyBorder="1" applyAlignment="1">
      <alignment horizontal="left" vertical="center" wrapText="1"/>
    </xf>
    <xf numFmtId="0" fontId="5" fillId="0" borderId="36" xfId="0" applyFont="1" applyBorder="1" applyAlignment="1">
      <alignment vertical="center" wrapText="1"/>
    </xf>
    <xf numFmtId="0" fontId="5" fillId="0" borderId="21" xfId="0" applyFont="1" applyBorder="1" applyAlignment="1">
      <alignment vertical="center" wrapText="1"/>
    </xf>
    <xf numFmtId="0" fontId="5" fillId="0" borderId="37" xfId="0" applyFont="1" applyBorder="1" applyAlignment="1">
      <alignment vertical="center" wrapText="1"/>
    </xf>
    <xf numFmtId="0" fontId="5" fillId="0" borderId="34" xfId="0" applyFont="1" applyFill="1" applyBorder="1" applyAlignment="1">
      <alignment vertical="center" wrapText="1"/>
    </xf>
    <xf numFmtId="0" fontId="5" fillId="0" borderId="35" xfId="0" applyFont="1" applyFill="1" applyBorder="1" applyAlignment="1">
      <alignment vertical="center" wrapText="1"/>
    </xf>
    <xf numFmtId="0" fontId="5" fillId="0" borderId="11" xfId="0" applyFont="1" applyFill="1" applyBorder="1" applyAlignment="1">
      <alignment vertical="center" wrapText="1"/>
    </xf>
    <xf numFmtId="0" fontId="5" fillId="0" borderId="34" xfId="0" applyFont="1" applyFill="1" applyBorder="1" applyAlignment="1">
      <alignment horizontal="left" vertical="center" wrapText="1"/>
    </xf>
    <xf numFmtId="0" fontId="5" fillId="0" borderId="35"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2" fillId="3" borderId="17" xfId="0" applyFont="1" applyFill="1" applyBorder="1" applyAlignment="1"/>
    <xf numFmtId="0" fontId="2" fillId="3" borderId="5" xfId="0" applyFont="1" applyFill="1" applyBorder="1" applyAlignment="1"/>
    <xf numFmtId="0" fontId="5" fillId="0" borderId="22" xfId="0" applyFont="1" applyBorder="1" applyAlignment="1">
      <alignment horizontal="left" wrapText="1"/>
    </xf>
    <xf numFmtId="0" fontId="3" fillId="0" borderId="22" xfId="0" applyFont="1" applyBorder="1" applyAlignment="1">
      <alignment horizontal="left" wrapText="1"/>
    </xf>
    <xf numFmtId="0" fontId="3" fillId="0" borderId="22" xfId="0" applyFont="1" applyBorder="1" applyAlignment="1">
      <alignment wrapText="1"/>
    </xf>
    <xf numFmtId="49" fontId="16" fillId="0" borderId="7" xfId="0" applyNumberFormat="1" applyFont="1" applyFill="1" applyBorder="1" applyAlignment="1">
      <alignment horizontal="left" vertical="center" wrapText="1"/>
    </xf>
    <xf numFmtId="3" fontId="32" fillId="0" borderId="9" xfId="0" applyNumberFormat="1" applyFont="1" applyFill="1" applyBorder="1" applyAlignment="1">
      <alignment horizontal="center" wrapText="1"/>
    </xf>
    <xf numFmtId="164" fontId="32" fillId="0" borderId="1" xfId="0" applyNumberFormat="1" applyFont="1" applyFill="1" applyBorder="1" applyAlignment="1">
      <alignment horizontal="center" wrapText="1"/>
    </xf>
    <xf numFmtId="49" fontId="21" fillId="0" borderId="7" xfId="0" applyNumberFormat="1" applyFont="1" applyFill="1" applyBorder="1" applyAlignment="1">
      <alignment horizontal="left" vertical="center" wrapText="1"/>
    </xf>
    <xf numFmtId="49" fontId="16" fillId="0" borderId="20" xfId="0" applyNumberFormat="1" applyFont="1" applyFill="1" applyBorder="1" applyAlignment="1">
      <alignment horizontal="left" vertical="center" wrapText="1"/>
    </xf>
    <xf numFmtId="49" fontId="21" fillId="0" borderId="20" xfId="0" applyNumberFormat="1" applyFont="1" applyFill="1" applyBorder="1" applyAlignment="1">
      <alignment horizontal="left" vertical="center" wrapText="1"/>
    </xf>
    <xf numFmtId="3" fontId="28" fillId="2" borderId="15" xfId="0" applyNumberFormat="1" applyFont="1" applyFill="1" applyBorder="1" applyAlignment="1">
      <alignment horizontal="center" wrapText="1"/>
    </xf>
    <xf numFmtId="164" fontId="28" fillId="2" borderId="32" xfId="0" applyNumberFormat="1" applyFont="1" applyFill="1" applyBorder="1" applyAlignment="1">
      <alignment horizontal="center" wrapText="1"/>
    </xf>
  </cellXfs>
  <cellStyles count="5">
    <cellStyle name="Normal" xfId="0" builtinId="0"/>
    <cellStyle name="Normal 2" xfId="1"/>
    <cellStyle name="Normal 2 2" xfId="4"/>
    <cellStyle name="Normal 4" xfId="2"/>
    <cellStyle name="Normal 5" xfId="3"/>
  </cellStyles>
  <dxfs count="0"/>
  <tableStyles count="0" defaultTableStyle="TableStyleMedium9" defaultPivotStyle="PivotStyleLight16"/>
  <colors>
    <mruColors>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tabSelected="1" view="pageBreakPreview" zoomScaleNormal="100" zoomScaleSheetLayoutView="100" workbookViewId="0">
      <selection activeCell="R16" sqref="R16"/>
    </sheetView>
  </sheetViews>
  <sheetFormatPr defaultRowHeight="12.75" x14ac:dyDescent="0.2"/>
  <cols>
    <col min="1" max="1" width="24.28515625" customWidth="1"/>
    <col min="2" max="2" width="10.28515625" style="7" customWidth="1"/>
    <col min="3" max="3" width="10.42578125" style="7" customWidth="1"/>
    <col min="4" max="4" width="8.5703125" style="8" customWidth="1"/>
    <col min="5" max="5" width="9.42578125" style="8" customWidth="1"/>
    <col min="6" max="6" width="0.85546875" style="16" customWidth="1"/>
    <col min="7" max="7" width="24.42578125" customWidth="1"/>
    <col min="8" max="8" width="9.85546875" style="10" customWidth="1"/>
    <col min="9" max="9" width="10.7109375" style="10" customWidth="1"/>
    <col min="10" max="10" width="7.7109375" style="8" customWidth="1"/>
    <col min="11" max="11" width="8.5703125" style="8" customWidth="1"/>
    <col min="12" max="12" width="34.85546875" style="4" customWidth="1"/>
  </cols>
  <sheetData>
    <row r="1" spans="1:12" s="2" customFormat="1" ht="18" x14ac:dyDescent="0.25">
      <c r="A1" s="2" t="s">
        <v>70</v>
      </c>
      <c r="B1" s="165" t="s">
        <v>38</v>
      </c>
      <c r="C1" s="166"/>
      <c r="D1" s="166"/>
      <c r="E1" s="6"/>
      <c r="F1" s="14"/>
      <c r="G1" s="180" t="s">
        <v>74</v>
      </c>
      <c r="H1" s="181"/>
      <c r="I1" s="181"/>
      <c r="J1" s="181"/>
      <c r="K1" s="181"/>
      <c r="L1" s="181"/>
    </row>
    <row r="2" spans="1:12" s="3" customFormat="1" ht="16.5" customHeight="1" thickBot="1" x14ac:dyDescent="0.3">
      <c r="A2" s="167" t="s">
        <v>4</v>
      </c>
      <c r="B2" s="168"/>
      <c r="C2" s="168"/>
      <c r="D2" s="72"/>
      <c r="E2" s="72"/>
      <c r="F2" s="15"/>
      <c r="G2" s="169" t="s">
        <v>5</v>
      </c>
      <c r="H2" s="168"/>
      <c r="I2" s="168"/>
      <c r="J2" s="168"/>
      <c r="K2" s="83"/>
      <c r="L2" s="84"/>
    </row>
    <row r="3" spans="1:12" s="1" customFormat="1" ht="15.75" thickBot="1" x14ac:dyDescent="0.3">
      <c r="A3" s="67" t="s">
        <v>2</v>
      </c>
      <c r="B3" s="112" t="s">
        <v>72</v>
      </c>
      <c r="C3" s="112" t="s">
        <v>73</v>
      </c>
      <c r="D3" s="71" t="s">
        <v>0</v>
      </c>
      <c r="E3" s="69" t="s">
        <v>1</v>
      </c>
      <c r="F3" s="59"/>
      <c r="G3" s="67" t="s">
        <v>2</v>
      </c>
      <c r="H3" s="112" t="s">
        <v>72</v>
      </c>
      <c r="I3" s="112" t="s">
        <v>73</v>
      </c>
      <c r="J3" s="68" t="s">
        <v>0</v>
      </c>
      <c r="K3" s="69" t="s">
        <v>1</v>
      </c>
      <c r="L3" s="22" t="s">
        <v>43</v>
      </c>
    </row>
    <row r="4" spans="1:12" ht="15" x14ac:dyDescent="0.25">
      <c r="A4" s="70" t="s">
        <v>23</v>
      </c>
      <c r="B4" s="73">
        <v>11665</v>
      </c>
      <c r="C4" s="73">
        <v>10615</v>
      </c>
      <c r="D4" s="137">
        <f t="shared" ref="D4:D25" si="0">C4-B4</f>
        <v>-1050</v>
      </c>
      <c r="E4" s="92">
        <f t="shared" ref="E4:E23" si="1">D4/B4</f>
        <v>-9.0012858979854268E-2</v>
      </c>
      <c r="F4" s="25"/>
      <c r="G4" s="66" t="s">
        <v>23</v>
      </c>
      <c r="H4" s="64">
        <v>632</v>
      </c>
      <c r="I4" s="64">
        <v>645</v>
      </c>
      <c r="J4" s="160">
        <f>I4-H4</f>
        <v>13</v>
      </c>
      <c r="K4" s="161">
        <f>J4/H4</f>
        <v>2.0569620253164556E-2</v>
      </c>
      <c r="L4" s="98" t="s">
        <v>75</v>
      </c>
    </row>
    <row r="5" spans="1:12" ht="15" x14ac:dyDescent="0.25">
      <c r="A5" s="26" t="s">
        <v>24</v>
      </c>
      <c r="B5" s="73">
        <v>9211</v>
      </c>
      <c r="C5" s="73">
        <v>9195</v>
      </c>
      <c r="D5" s="91">
        <f t="shared" si="0"/>
        <v>-16</v>
      </c>
      <c r="E5" s="93">
        <f t="shared" si="1"/>
        <v>-1.7370535229616763E-3</v>
      </c>
      <c r="F5" s="25"/>
      <c r="G5" s="18" t="s">
        <v>24</v>
      </c>
      <c r="H5" s="64">
        <v>937</v>
      </c>
      <c r="I5" s="64">
        <v>918</v>
      </c>
      <c r="J5" s="85">
        <f t="shared" ref="J5:J27" si="2">I5-H5</f>
        <v>-19</v>
      </c>
      <c r="K5" s="88">
        <f t="shared" ref="K5:K27" si="3">J5/H5</f>
        <v>-2.0277481323372464E-2</v>
      </c>
      <c r="L5" s="98" t="s">
        <v>76</v>
      </c>
    </row>
    <row r="6" spans="1:12" ht="15" x14ac:dyDescent="0.25">
      <c r="A6" s="26" t="s">
        <v>30</v>
      </c>
      <c r="B6" s="73">
        <v>31842</v>
      </c>
      <c r="C6" s="73">
        <v>30870</v>
      </c>
      <c r="D6" s="91">
        <f t="shared" si="0"/>
        <v>-972</v>
      </c>
      <c r="E6" s="93">
        <f t="shared" si="1"/>
        <v>-3.0525720746184284E-2</v>
      </c>
      <c r="F6" s="25"/>
      <c r="G6" s="18" t="s">
        <v>30</v>
      </c>
      <c r="H6" s="64">
        <v>2980</v>
      </c>
      <c r="I6" s="64">
        <v>2940</v>
      </c>
      <c r="J6" s="85">
        <f t="shared" si="2"/>
        <v>-40</v>
      </c>
      <c r="K6" s="88">
        <f t="shared" si="3"/>
        <v>-1.3422818791946308E-2</v>
      </c>
      <c r="L6" s="206" t="s">
        <v>77</v>
      </c>
    </row>
    <row r="7" spans="1:12" ht="15.75" customHeight="1" x14ac:dyDescent="0.25">
      <c r="A7" s="26" t="s">
        <v>29</v>
      </c>
      <c r="B7" s="73">
        <v>7227</v>
      </c>
      <c r="C7" s="73">
        <v>8169.5</v>
      </c>
      <c r="D7" s="87">
        <f t="shared" si="0"/>
        <v>942.5</v>
      </c>
      <c r="E7" s="90">
        <f t="shared" si="1"/>
        <v>0.13041372630413725</v>
      </c>
      <c r="F7" s="25"/>
      <c r="G7" s="18" t="s">
        <v>29</v>
      </c>
      <c r="H7" s="64">
        <v>671</v>
      </c>
      <c r="I7" s="64">
        <v>775</v>
      </c>
      <c r="J7" s="86">
        <f t="shared" si="2"/>
        <v>104</v>
      </c>
      <c r="K7" s="89">
        <f t="shared" si="3"/>
        <v>0.15499254843517138</v>
      </c>
      <c r="L7" s="206" t="s">
        <v>78</v>
      </c>
    </row>
    <row r="8" spans="1:12" ht="15" x14ac:dyDescent="0.25">
      <c r="A8" s="26" t="s">
        <v>42</v>
      </c>
      <c r="B8" s="73">
        <v>9669</v>
      </c>
      <c r="C8" s="73">
        <v>9395.5</v>
      </c>
      <c r="D8" s="91">
        <f t="shared" si="0"/>
        <v>-273.5</v>
      </c>
      <c r="E8" s="93">
        <f t="shared" si="1"/>
        <v>-2.8286275726548765E-2</v>
      </c>
      <c r="F8" s="25"/>
      <c r="G8" s="18" t="s">
        <v>42</v>
      </c>
      <c r="H8" s="64">
        <v>700</v>
      </c>
      <c r="I8" s="64">
        <v>681</v>
      </c>
      <c r="J8" s="85">
        <f t="shared" si="2"/>
        <v>-19</v>
      </c>
      <c r="K8" s="88">
        <f t="shared" si="3"/>
        <v>-2.7142857142857142E-2</v>
      </c>
      <c r="L8" s="206" t="s">
        <v>79</v>
      </c>
    </row>
    <row r="9" spans="1:12" ht="15" x14ac:dyDescent="0.25">
      <c r="A9" s="26" t="s">
        <v>55</v>
      </c>
      <c r="B9" s="73">
        <v>11972</v>
      </c>
      <c r="C9" s="73">
        <v>13019</v>
      </c>
      <c r="D9" s="87">
        <f t="shared" si="0"/>
        <v>1047</v>
      </c>
      <c r="E9" s="90">
        <f t="shared" si="1"/>
        <v>8.7454059472101567E-2</v>
      </c>
      <c r="F9" s="25"/>
      <c r="G9" s="26" t="s">
        <v>55</v>
      </c>
      <c r="H9" s="64">
        <v>1157</v>
      </c>
      <c r="I9" s="64">
        <v>1223</v>
      </c>
      <c r="J9" s="86">
        <f t="shared" si="2"/>
        <v>66</v>
      </c>
      <c r="K9" s="89">
        <f t="shared" si="3"/>
        <v>5.7044079515989631E-2</v>
      </c>
      <c r="L9" s="206" t="s">
        <v>80</v>
      </c>
    </row>
    <row r="10" spans="1:12" ht="15" x14ac:dyDescent="0.25">
      <c r="A10" s="26" t="s">
        <v>96</v>
      </c>
      <c r="B10" s="73">
        <f>22755.5+545.5</f>
        <v>23301</v>
      </c>
      <c r="C10" s="73">
        <f>22370.5+636</f>
        <v>23006.5</v>
      </c>
      <c r="D10" s="159">
        <f t="shared" si="0"/>
        <v>-294.5</v>
      </c>
      <c r="E10" s="134">
        <f t="shared" si="1"/>
        <v>-1.2638942534655166E-2</v>
      </c>
      <c r="F10" s="25"/>
      <c r="G10" s="18" t="s">
        <v>96</v>
      </c>
      <c r="H10" s="64">
        <f>1593+82</f>
        <v>1675</v>
      </c>
      <c r="I10" s="64">
        <f>1455+84+10</f>
        <v>1549</v>
      </c>
      <c r="J10" s="207">
        <f t="shared" si="2"/>
        <v>-126</v>
      </c>
      <c r="K10" s="208">
        <f t="shared" si="3"/>
        <v>-7.522388059701493E-2</v>
      </c>
      <c r="L10" s="206" t="s">
        <v>101</v>
      </c>
    </row>
    <row r="11" spans="1:12" ht="14.25" customHeight="1" x14ac:dyDescent="0.25">
      <c r="A11" s="26" t="s">
        <v>39</v>
      </c>
      <c r="B11" s="73">
        <v>10423</v>
      </c>
      <c r="C11" s="73">
        <v>9787.5</v>
      </c>
      <c r="D11" s="91">
        <f t="shared" si="0"/>
        <v>-635.5</v>
      </c>
      <c r="E11" s="93">
        <f t="shared" si="1"/>
        <v>-6.097092967475775E-2</v>
      </c>
      <c r="F11" s="25"/>
      <c r="G11" s="18" t="s">
        <v>39</v>
      </c>
      <c r="H11" s="64">
        <v>881</v>
      </c>
      <c r="I11" s="64">
        <v>808</v>
      </c>
      <c r="J11" s="85">
        <f t="shared" si="2"/>
        <v>-73</v>
      </c>
      <c r="K11" s="88">
        <f t="shared" si="3"/>
        <v>-8.2860385925085128E-2</v>
      </c>
      <c r="L11" s="206" t="s">
        <v>81</v>
      </c>
    </row>
    <row r="12" spans="1:12" ht="15" x14ac:dyDescent="0.25">
      <c r="A12" s="26" t="s">
        <v>65</v>
      </c>
      <c r="B12" s="73">
        <v>53490</v>
      </c>
      <c r="C12" s="73">
        <v>50730</v>
      </c>
      <c r="D12" s="91">
        <f t="shared" si="0"/>
        <v>-2760</v>
      </c>
      <c r="E12" s="93">
        <f t="shared" si="1"/>
        <v>-5.1598429613011774E-2</v>
      </c>
      <c r="F12" s="25"/>
      <c r="G12" s="18" t="s">
        <v>65</v>
      </c>
      <c r="H12" s="64">
        <v>2108</v>
      </c>
      <c r="I12" s="64">
        <v>1980</v>
      </c>
      <c r="J12" s="85">
        <f t="shared" si="2"/>
        <v>-128</v>
      </c>
      <c r="K12" s="88">
        <f t="shared" si="3"/>
        <v>-6.0721062618595827E-2</v>
      </c>
      <c r="L12" s="206" t="s">
        <v>82</v>
      </c>
    </row>
    <row r="13" spans="1:12" ht="15" customHeight="1" x14ac:dyDescent="0.25">
      <c r="A13" s="26" t="s">
        <v>95</v>
      </c>
      <c r="B13" s="73">
        <v>36409</v>
      </c>
      <c r="C13" s="73">
        <f>32361+4.5</f>
        <v>32365.5</v>
      </c>
      <c r="D13" s="91">
        <f t="shared" si="0"/>
        <v>-4043.5</v>
      </c>
      <c r="E13" s="93">
        <f t="shared" si="1"/>
        <v>-0.11105770551237332</v>
      </c>
      <c r="F13" s="25"/>
      <c r="G13" s="18" t="s">
        <v>95</v>
      </c>
      <c r="H13" s="64">
        <v>1936</v>
      </c>
      <c r="I13" s="64">
        <f>1926+1</f>
        <v>1927</v>
      </c>
      <c r="J13" s="85">
        <f t="shared" si="2"/>
        <v>-9</v>
      </c>
      <c r="K13" s="88">
        <f t="shared" si="3"/>
        <v>-4.6487603305785125E-3</v>
      </c>
      <c r="L13" s="209" t="s">
        <v>83</v>
      </c>
    </row>
    <row r="14" spans="1:12" ht="14.25" customHeight="1" x14ac:dyDescent="0.25">
      <c r="A14" s="26" t="s">
        <v>25</v>
      </c>
      <c r="B14" s="73">
        <v>11464</v>
      </c>
      <c r="C14" s="73">
        <v>11838</v>
      </c>
      <c r="D14" s="138">
        <f t="shared" si="0"/>
        <v>374</v>
      </c>
      <c r="E14" s="136">
        <f t="shared" si="1"/>
        <v>3.2623866015352408E-2</v>
      </c>
      <c r="F14" s="25"/>
      <c r="G14" s="18" t="s">
        <v>25</v>
      </c>
      <c r="H14" s="64">
        <v>1132</v>
      </c>
      <c r="I14" s="64">
        <v>1188</v>
      </c>
      <c r="J14" s="141">
        <f t="shared" si="2"/>
        <v>56</v>
      </c>
      <c r="K14" s="142">
        <f t="shared" si="3"/>
        <v>4.9469964664310952E-2</v>
      </c>
      <c r="L14" s="209" t="s">
        <v>84</v>
      </c>
    </row>
    <row r="15" spans="1:12" ht="15" x14ac:dyDescent="0.25">
      <c r="A15" s="26" t="s">
        <v>47</v>
      </c>
      <c r="B15" s="73">
        <v>1267</v>
      </c>
      <c r="C15" s="73">
        <v>1346</v>
      </c>
      <c r="D15" s="138">
        <f t="shared" si="0"/>
        <v>79</v>
      </c>
      <c r="E15" s="136">
        <f t="shared" si="1"/>
        <v>6.2352012628255724E-2</v>
      </c>
      <c r="F15" s="25"/>
      <c r="G15" s="27" t="s">
        <v>47</v>
      </c>
      <c r="H15" s="64">
        <v>176</v>
      </c>
      <c r="I15" s="64">
        <v>206</v>
      </c>
      <c r="J15" s="86">
        <f t="shared" si="2"/>
        <v>30</v>
      </c>
      <c r="K15" s="89">
        <f t="shared" si="3"/>
        <v>0.17045454545454544</v>
      </c>
      <c r="L15" s="206" t="s">
        <v>85</v>
      </c>
    </row>
    <row r="16" spans="1:12" ht="16.5" customHeight="1" x14ac:dyDescent="0.25">
      <c r="A16" s="26" t="s">
        <v>22</v>
      </c>
      <c r="B16" s="73">
        <v>18037</v>
      </c>
      <c r="C16" s="73">
        <v>17137</v>
      </c>
      <c r="D16" s="91">
        <f t="shared" si="0"/>
        <v>-900</v>
      </c>
      <c r="E16" s="93">
        <f t="shared" si="1"/>
        <v>-4.9897433054277317E-2</v>
      </c>
      <c r="F16" s="25"/>
      <c r="G16" s="18" t="s">
        <v>22</v>
      </c>
      <c r="H16" s="64">
        <v>931</v>
      </c>
      <c r="I16" s="64">
        <v>892</v>
      </c>
      <c r="J16" s="85">
        <f t="shared" si="2"/>
        <v>-39</v>
      </c>
      <c r="K16" s="88">
        <f t="shared" si="3"/>
        <v>-4.1890440386680987E-2</v>
      </c>
      <c r="L16" s="206" t="s">
        <v>86</v>
      </c>
    </row>
    <row r="17" spans="1:12" ht="15" x14ac:dyDescent="0.25">
      <c r="A17" s="26" t="s">
        <v>3</v>
      </c>
      <c r="B17" s="73">
        <v>9639</v>
      </c>
      <c r="C17" s="73">
        <v>9587</v>
      </c>
      <c r="D17" s="91">
        <f t="shared" si="0"/>
        <v>-52</v>
      </c>
      <c r="E17" s="93">
        <f t="shared" si="1"/>
        <v>-5.3947504927897086E-3</v>
      </c>
      <c r="F17" s="25"/>
      <c r="G17" s="18" t="s">
        <v>3</v>
      </c>
      <c r="H17" s="64">
        <v>909</v>
      </c>
      <c r="I17" s="64">
        <v>893</v>
      </c>
      <c r="J17" s="85">
        <f t="shared" si="2"/>
        <v>-16</v>
      </c>
      <c r="K17" s="88">
        <f t="shared" si="3"/>
        <v>-1.7601760176017601E-2</v>
      </c>
      <c r="L17" s="206" t="s">
        <v>87</v>
      </c>
    </row>
    <row r="18" spans="1:12" ht="15" x14ac:dyDescent="0.25">
      <c r="A18" s="18" t="s">
        <v>44</v>
      </c>
      <c r="B18" s="73">
        <v>7279</v>
      </c>
      <c r="C18" s="73">
        <v>7404</v>
      </c>
      <c r="D18" s="138">
        <f t="shared" si="0"/>
        <v>125</v>
      </c>
      <c r="E18" s="136">
        <f t="shared" si="1"/>
        <v>1.7172688556120346E-2</v>
      </c>
      <c r="F18" s="25"/>
      <c r="G18" s="18" t="s">
        <v>44</v>
      </c>
      <c r="H18" s="64">
        <v>523</v>
      </c>
      <c r="I18" s="64">
        <v>511</v>
      </c>
      <c r="J18" s="85">
        <f t="shared" si="2"/>
        <v>-12</v>
      </c>
      <c r="K18" s="88">
        <f t="shared" si="3"/>
        <v>-2.2944550669216062E-2</v>
      </c>
      <c r="L18" s="206" t="s">
        <v>88</v>
      </c>
    </row>
    <row r="19" spans="1:12" ht="15.75" customHeight="1" x14ac:dyDescent="0.25">
      <c r="A19" s="26" t="s">
        <v>26</v>
      </c>
      <c r="B19" s="73">
        <v>66947</v>
      </c>
      <c r="C19" s="73">
        <v>66411</v>
      </c>
      <c r="D19" s="91">
        <f t="shared" si="0"/>
        <v>-536</v>
      </c>
      <c r="E19" s="93">
        <f t="shared" si="1"/>
        <v>-8.0063333681867754E-3</v>
      </c>
      <c r="F19" s="25"/>
      <c r="G19" s="18" t="s">
        <v>26</v>
      </c>
      <c r="H19" s="64">
        <v>2753</v>
      </c>
      <c r="I19" s="64">
        <v>2773</v>
      </c>
      <c r="J19" s="141">
        <f t="shared" si="2"/>
        <v>20</v>
      </c>
      <c r="K19" s="142">
        <f t="shared" si="3"/>
        <v>7.2648020341445699E-3</v>
      </c>
      <c r="L19" s="206" t="s">
        <v>89</v>
      </c>
    </row>
    <row r="20" spans="1:12" ht="15" x14ac:dyDescent="0.25">
      <c r="A20" s="26" t="s">
        <v>48</v>
      </c>
      <c r="B20" s="73">
        <v>9963</v>
      </c>
      <c r="C20" s="73">
        <v>10386</v>
      </c>
      <c r="D20" s="87">
        <f t="shared" si="0"/>
        <v>423</v>
      </c>
      <c r="E20" s="90">
        <f t="shared" si="1"/>
        <v>4.2457091237579042E-2</v>
      </c>
      <c r="F20" s="25"/>
      <c r="G20" s="18" t="s">
        <v>48</v>
      </c>
      <c r="H20" s="64">
        <v>894</v>
      </c>
      <c r="I20" s="64">
        <v>931</v>
      </c>
      <c r="J20" s="86">
        <f t="shared" si="2"/>
        <v>37</v>
      </c>
      <c r="K20" s="89">
        <f t="shared" si="3"/>
        <v>4.1387024608501119E-2</v>
      </c>
      <c r="L20" s="206" t="s">
        <v>90</v>
      </c>
    </row>
    <row r="21" spans="1:12" ht="15" customHeight="1" x14ac:dyDescent="0.25">
      <c r="A21" s="26" t="s">
        <v>53</v>
      </c>
      <c r="B21" s="73">
        <v>29</v>
      </c>
      <c r="C21" s="73">
        <v>43</v>
      </c>
      <c r="D21" s="135">
        <f t="shared" si="0"/>
        <v>14</v>
      </c>
      <c r="E21" s="136">
        <f t="shared" si="1"/>
        <v>0.48275862068965519</v>
      </c>
      <c r="F21" s="25"/>
      <c r="G21" s="18" t="s">
        <v>50</v>
      </c>
      <c r="H21" s="64">
        <v>160</v>
      </c>
      <c r="I21" s="64">
        <v>161</v>
      </c>
      <c r="J21" s="138">
        <f t="shared" si="2"/>
        <v>1</v>
      </c>
      <c r="K21" s="136">
        <f t="shared" si="3"/>
        <v>6.2500000000000003E-3</v>
      </c>
      <c r="L21" s="210" t="s">
        <v>91</v>
      </c>
    </row>
    <row r="22" spans="1:12" ht="15" customHeight="1" x14ac:dyDescent="0.25">
      <c r="A22" s="26" t="s">
        <v>7</v>
      </c>
      <c r="B22" s="73">
        <v>108</v>
      </c>
      <c r="C22" s="73">
        <v>114</v>
      </c>
      <c r="D22" s="138">
        <f t="shared" si="0"/>
        <v>6</v>
      </c>
      <c r="E22" s="136">
        <f t="shared" si="1"/>
        <v>5.5555555555555552E-2</v>
      </c>
      <c r="F22" s="28"/>
      <c r="G22" s="18" t="s">
        <v>27</v>
      </c>
      <c r="H22" s="64">
        <v>5039</v>
      </c>
      <c r="I22" s="64">
        <v>4839</v>
      </c>
      <c r="J22" s="85">
        <f t="shared" si="2"/>
        <v>-200</v>
      </c>
      <c r="K22" s="88">
        <f t="shared" si="3"/>
        <v>-3.9690414764834293E-2</v>
      </c>
      <c r="L22" s="211" t="s">
        <v>92</v>
      </c>
    </row>
    <row r="23" spans="1:12" ht="17.25" customHeight="1" x14ac:dyDescent="0.25">
      <c r="A23" s="46" t="s">
        <v>27</v>
      </c>
      <c r="B23" s="73">
        <v>452</v>
      </c>
      <c r="C23" s="73">
        <v>406</v>
      </c>
      <c r="D23" s="91">
        <f t="shared" si="0"/>
        <v>-46</v>
      </c>
      <c r="E23" s="93">
        <f t="shared" si="1"/>
        <v>-0.10176991150442478</v>
      </c>
      <c r="F23" s="29"/>
      <c r="G23" s="18"/>
      <c r="H23" s="39"/>
      <c r="I23" s="81"/>
      <c r="J23" s="37"/>
      <c r="K23" s="40"/>
      <c r="L23" s="82"/>
    </row>
    <row r="24" spans="1:12" ht="17.25" customHeight="1" x14ac:dyDescent="0.25">
      <c r="A24" s="46" t="s">
        <v>93</v>
      </c>
      <c r="B24" s="150">
        <v>0</v>
      </c>
      <c r="C24" s="153">
        <v>96</v>
      </c>
      <c r="D24" s="138">
        <f t="shared" si="0"/>
        <v>96</v>
      </c>
      <c r="E24" s="136" t="s">
        <v>71</v>
      </c>
      <c r="F24" s="29"/>
      <c r="G24" s="18"/>
      <c r="H24" s="151"/>
      <c r="I24" s="152"/>
      <c r="J24" s="37"/>
      <c r="K24" s="40"/>
      <c r="L24" s="82"/>
    </row>
    <row r="25" spans="1:12" ht="14.25" customHeight="1" x14ac:dyDescent="0.25">
      <c r="A25" s="47" t="s">
        <v>37</v>
      </c>
      <c r="B25" s="74">
        <f>SUM(B4:B24)</f>
        <v>330394</v>
      </c>
      <c r="C25" s="74">
        <f>SUM(C4:C24)</f>
        <v>321921.5</v>
      </c>
      <c r="D25" s="145">
        <f t="shared" si="0"/>
        <v>-8472.5</v>
      </c>
      <c r="E25" s="94">
        <f t="shared" ref="E25:E27" si="4">D25/B25</f>
        <v>-2.5643625489567001E-2</v>
      </c>
      <c r="F25" s="28"/>
      <c r="G25" s="41" t="s">
        <v>94</v>
      </c>
      <c r="H25" s="63">
        <f>SUM(H4:H22)</f>
        <v>26194</v>
      </c>
      <c r="I25" s="63">
        <f>SUM(I4:I22)</f>
        <v>25840</v>
      </c>
      <c r="J25" s="143">
        <f t="shared" si="2"/>
        <v>-354</v>
      </c>
      <c r="K25" s="144">
        <f t="shared" si="3"/>
        <v>-1.3514545315721157E-2</v>
      </c>
      <c r="L25" s="21"/>
    </row>
    <row r="26" spans="1:12" ht="15" x14ac:dyDescent="0.25">
      <c r="A26" s="48" t="s">
        <v>17</v>
      </c>
      <c r="B26" s="58">
        <v>16080</v>
      </c>
      <c r="C26" s="58">
        <v>15346</v>
      </c>
      <c r="D26" s="91">
        <f t="shared" ref="D26:D27" si="5">C26-B26</f>
        <v>-734</v>
      </c>
      <c r="E26" s="93">
        <f t="shared" si="4"/>
        <v>-4.5646766169154231E-2</v>
      </c>
      <c r="F26" s="28"/>
      <c r="G26" s="42" t="s">
        <v>17</v>
      </c>
      <c r="H26" s="76">
        <v>1404</v>
      </c>
      <c r="I26" s="76">
        <v>1330</v>
      </c>
      <c r="J26" s="117">
        <f>I26-H26</f>
        <v>-74</v>
      </c>
      <c r="K26" s="118">
        <f>J26/H26</f>
        <v>-5.2706552706552709E-2</v>
      </c>
      <c r="L26" s="38"/>
    </row>
    <row r="27" spans="1:12" ht="18" customHeight="1" thickBot="1" x14ac:dyDescent="0.3">
      <c r="A27" s="44" t="s">
        <v>28</v>
      </c>
      <c r="B27" s="45">
        <f>SUM(B25:B26)</f>
        <v>346474</v>
      </c>
      <c r="C27" s="45">
        <f>SUM(C25:C26)</f>
        <v>337267.5</v>
      </c>
      <c r="D27" s="146">
        <f t="shared" si="5"/>
        <v>-9206.5</v>
      </c>
      <c r="E27" s="147">
        <f t="shared" si="4"/>
        <v>-2.6571979427027714E-2</v>
      </c>
      <c r="F27" s="30"/>
      <c r="G27" s="43" t="s">
        <v>54</v>
      </c>
      <c r="H27" s="75">
        <f>SUM(H25:H26)</f>
        <v>27598</v>
      </c>
      <c r="I27" s="75">
        <f>SUM(I25:I26)</f>
        <v>27170</v>
      </c>
      <c r="J27" s="113">
        <f t="shared" si="2"/>
        <v>-428</v>
      </c>
      <c r="K27" s="114">
        <f t="shared" si="3"/>
        <v>-1.5508370171751577E-2</v>
      </c>
    </row>
    <row r="28" spans="1:12" ht="14.25" customHeight="1" x14ac:dyDescent="0.2">
      <c r="A28" s="173"/>
      <c r="B28" s="174"/>
      <c r="C28" s="174"/>
      <c r="D28" s="174"/>
      <c r="E28" s="174"/>
      <c r="F28" s="31"/>
      <c r="G28" s="177"/>
      <c r="H28" s="178"/>
      <c r="I28" s="178"/>
      <c r="J28" s="178"/>
      <c r="K28" s="178"/>
      <c r="L28" s="192" t="s">
        <v>64</v>
      </c>
    </row>
    <row r="29" spans="1:12" s="13" customFormat="1" ht="13.5" customHeight="1" x14ac:dyDescent="0.2">
      <c r="A29" s="170" t="s">
        <v>12</v>
      </c>
      <c r="B29" s="171"/>
      <c r="C29" s="171"/>
      <c r="D29" s="171"/>
      <c r="E29" s="171"/>
      <c r="F29" s="17"/>
      <c r="G29" s="179"/>
      <c r="H29" s="179"/>
      <c r="I29" s="179"/>
      <c r="J29" s="179"/>
      <c r="K29" s="179"/>
      <c r="L29" s="193"/>
    </row>
    <row r="30" spans="1:12" ht="10.5" customHeight="1" thickBot="1" x14ac:dyDescent="0.25">
      <c r="A30" s="170"/>
      <c r="B30" s="172"/>
      <c r="C30" s="172"/>
      <c r="D30" s="172"/>
      <c r="E30" s="172"/>
      <c r="F30" s="17"/>
      <c r="G30" s="179"/>
      <c r="H30" s="179"/>
      <c r="I30" s="179"/>
      <c r="J30" s="179"/>
      <c r="K30" s="179"/>
      <c r="L30" s="194"/>
    </row>
    <row r="31" spans="1:12" s="13" customFormat="1" ht="13.5" customHeight="1" thickBot="1" x14ac:dyDescent="0.25">
      <c r="A31" s="97" t="s">
        <v>51</v>
      </c>
      <c r="B31" s="19">
        <v>2017</v>
      </c>
      <c r="C31" s="19">
        <v>2018</v>
      </c>
      <c r="D31" s="19" t="s">
        <v>0</v>
      </c>
      <c r="E31" s="20" t="s">
        <v>1</v>
      </c>
      <c r="F31" s="31"/>
      <c r="G31" s="78" t="s">
        <v>41</v>
      </c>
      <c r="H31" s="19">
        <v>2017</v>
      </c>
      <c r="I31" s="19">
        <v>2018</v>
      </c>
      <c r="J31" s="19" t="s">
        <v>0</v>
      </c>
      <c r="K31" s="20" t="s">
        <v>1</v>
      </c>
      <c r="L31" s="190" t="s">
        <v>97</v>
      </c>
    </row>
    <row r="32" spans="1:12" ht="17.25" customHeight="1" x14ac:dyDescent="0.25">
      <c r="A32" s="100" t="s">
        <v>32</v>
      </c>
      <c r="B32" s="131">
        <v>3207</v>
      </c>
      <c r="C32" s="131">
        <v>3080</v>
      </c>
      <c r="D32" s="132">
        <f t="shared" ref="D32:D35" si="6">C32-B32</f>
        <v>-127</v>
      </c>
      <c r="E32" s="133">
        <f t="shared" ref="E32:E35" si="7">D32/B32</f>
        <v>-3.9600873090115375E-2</v>
      </c>
      <c r="F32" s="32"/>
      <c r="G32" s="60" t="s">
        <v>10</v>
      </c>
      <c r="H32" s="120">
        <v>16680</v>
      </c>
      <c r="I32" s="102">
        <v>16161</v>
      </c>
      <c r="J32" s="91">
        <f>I32-H32</f>
        <v>-519</v>
      </c>
      <c r="K32" s="92">
        <f>J32/H32</f>
        <v>-3.1115107913669064E-2</v>
      </c>
      <c r="L32" s="191"/>
    </row>
    <row r="33" spans="1:12" s="3" customFormat="1" ht="16.5" customHeight="1" x14ac:dyDescent="0.25">
      <c r="A33" s="101" t="s">
        <v>6</v>
      </c>
      <c r="B33" s="77">
        <v>4074</v>
      </c>
      <c r="C33" s="77">
        <v>3802</v>
      </c>
      <c r="D33" s="128">
        <f t="shared" si="6"/>
        <v>-272</v>
      </c>
      <c r="E33" s="134">
        <f t="shared" si="7"/>
        <v>-6.6764850270004908E-2</v>
      </c>
      <c r="F33" s="32"/>
      <c r="G33" s="26" t="s">
        <v>11</v>
      </c>
      <c r="H33" s="121">
        <v>221574</v>
      </c>
      <c r="I33" s="103">
        <v>217352</v>
      </c>
      <c r="J33" s="91">
        <f>I33-H33</f>
        <v>-4222</v>
      </c>
      <c r="K33" s="92">
        <f>J33/H33</f>
        <v>-1.9054582216325021E-2</v>
      </c>
      <c r="L33" s="191"/>
    </row>
    <row r="34" spans="1:12" ht="15" customHeight="1" x14ac:dyDescent="0.25">
      <c r="A34" s="101" t="s">
        <v>33</v>
      </c>
      <c r="B34" s="77">
        <v>4082</v>
      </c>
      <c r="C34" s="77">
        <v>4123</v>
      </c>
      <c r="D34" s="148">
        <f t="shared" si="6"/>
        <v>41</v>
      </c>
      <c r="E34" s="149">
        <f t="shared" si="7"/>
        <v>1.0044096031357178E-2</v>
      </c>
      <c r="F34" s="32"/>
      <c r="G34" s="61" t="s">
        <v>13</v>
      </c>
      <c r="H34" s="122">
        <f>33+22690</f>
        <v>22723</v>
      </c>
      <c r="I34" s="104">
        <f>50+22229</f>
        <v>22279</v>
      </c>
      <c r="J34" s="115">
        <f>I34-H34</f>
        <v>-444</v>
      </c>
      <c r="K34" s="116">
        <f>J34/H34</f>
        <v>-1.953967345861022E-2</v>
      </c>
      <c r="L34" s="191"/>
    </row>
    <row r="35" spans="1:12" ht="15.75" customHeight="1" thickBot="1" x14ac:dyDescent="0.3">
      <c r="A35" s="101" t="s">
        <v>34</v>
      </c>
      <c r="B35" s="77">
        <v>6566</v>
      </c>
      <c r="C35" s="77">
        <v>6485</v>
      </c>
      <c r="D35" s="128">
        <f t="shared" si="6"/>
        <v>-81</v>
      </c>
      <c r="E35" s="134">
        <f t="shared" si="7"/>
        <v>-1.2336277794699969E-2</v>
      </c>
      <c r="F35" s="32"/>
      <c r="G35" s="62" t="s">
        <v>14</v>
      </c>
      <c r="H35" s="123">
        <f>219+289173.5</f>
        <v>289392.5</v>
      </c>
      <c r="I35" s="105">
        <f>309.5+280935</f>
        <v>281244.5</v>
      </c>
      <c r="J35" s="130">
        <f>I35-H35</f>
        <v>-8148</v>
      </c>
      <c r="K35" s="154">
        <f>J35/H35</f>
        <v>-2.8155532710764791E-2</v>
      </c>
      <c r="L35" s="195" t="s">
        <v>100</v>
      </c>
    </row>
    <row r="36" spans="1:12" ht="15.75" customHeight="1" thickBot="1" x14ac:dyDescent="0.3">
      <c r="A36" s="56" t="s">
        <v>40</v>
      </c>
      <c r="B36" s="63">
        <f>SUM(B32:B35)</f>
        <v>17929</v>
      </c>
      <c r="C36" s="63">
        <f>SUM(C32:C35)</f>
        <v>17490</v>
      </c>
      <c r="D36" s="96">
        <f>C36-B36</f>
        <v>-439</v>
      </c>
      <c r="E36" s="94">
        <f t="shared" ref="E36:E38" si="8">D36/B36</f>
        <v>-2.4485470466841429E-2</v>
      </c>
      <c r="F36" s="32"/>
      <c r="G36" s="53"/>
      <c r="H36" s="106"/>
      <c r="I36" s="111"/>
      <c r="J36" s="49"/>
      <c r="K36" s="49"/>
      <c r="L36" s="196"/>
    </row>
    <row r="37" spans="1:12" ht="16.5" customHeight="1" thickBot="1" x14ac:dyDescent="0.3">
      <c r="A37" s="55" t="s">
        <v>36</v>
      </c>
      <c r="B37" s="64">
        <f>109+502</f>
        <v>611</v>
      </c>
      <c r="C37" s="64">
        <f>98+488+10</f>
        <v>596</v>
      </c>
      <c r="D37" s="128">
        <f t="shared" ref="D37:D40" si="9">C37-B37</f>
        <v>-15</v>
      </c>
      <c r="E37" s="93">
        <f t="shared" si="8"/>
        <v>-2.4549918166939442E-2</v>
      </c>
      <c r="F37" s="32"/>
      <c r="G37" s="79" t="s">
        <v>9</v>
      </c>
      <c r="H37" s="19">
        <v>2017</v>
      </c>
      <c r="I37" s="19">
        <v>2018</v>
      </c>
      <c r="J37" s="80" t="s">
        <v>0</v>
      </c>
      <c r="K37" s="155" t="s">
        <v>1</v>
      </c>
      <c r="L37" s="196"/>
    </row>
    <row r="38" spans="1:12" ht="15" customHeight="1" x14ac:dyDescent="0.25">
      <c r="A38" s="56" t="s">
        <v>7</v>
      </c>
      <c r="B38" s="63">
        <f>4588+82</f>
        <v>4670</v>
      </c>
      <c r="C38" s="63">
        <f>4709+85</f>
        <v>4794</v>
      </c>
      <c r="D38" s="129">
        <f t="shared" si="9"/>
        <v>124</v>
      </c>
      <c r="E38" s="95">
        <f t="shared" si="8"/>
        <v>2.6552462526766595E-2</v>
      </c>
      <c r="F38" s="32"/>
      <c r="G38" s="50" t="s">
        <v>10</v>
      </c>
      <c r="H38" s="124">
        <v>1249</v>
      </c>
      <c r="I38" s="107">
        <v>1329</v>
      </c>
      <c r="J38" s="99">
        <f>I38-H38</f>
        <v>80</v>
      </c>
      <c r="K38" s="156">
        <f>J38/H38</f>
        <v>6.4051240992794231E-2</v>
      </c>
      <c r="L38" s="196"/>
    </row>
    <row r="39" spans="1:12" ht="14.25" customHeight="1" x14ac:dyDescent="0.25">
      <c r="A39" s="56" t="s">
        <v>8</v>
      </c>
      <c r="B39" s="63">
        <v>2775</v>
      </c>
      <c r="C39" s="63">
        <v>2730</v>
      </c>
      <c r="D39" s="96">
        <f>C39-B39</f>
        <v>-45</v>
      </c>
      <c r="E39" s="94">
        <f>D39/B39</f>
        <v>-1.6216216216216217E-2</v>
      </c>
      <c r="F39" s="17"/>
      <c r="G39" s="18" t="s">
        <v>11</v>
      </c>
      <c r="H39" s="125">
        <v>16637</v>
      </c>
      <c r="I39" s="108">
        <v>17903</v>
      </c>
      <c r="J39" s="99">
        <f>I39-H39</f>
        <v>1266</v>
      </c>
      <c r="K39" s="156">
        <f>J39/H39</f>
        <v>7.6095449900823467E-2</v>
      </c>
      <c r="L39" s="197"/>
    </row>
    <row r="40" spans="1:12" ht="16.5" customHeight="1" thickBot="1" x14ac:dyDescent="0.3">
      <c r="A40" s="57" t="s">
        <v>35</v>
      </c>
      <c r="B40" s="65">
        <v>209</v>
      </c>
      <c r="C40" s="65">
        <v>230</v>
      </c>
      <c r="D40" s="139">
        <f t="shared" si="9"/>
        <v>21</v>
      </c>
      <c r="E40" s="140">
        <f>D40/B40</f>
        <v>0.10047846889952153</v>
      </c>
      <c r="F40" s="17"/>
      <c r="G40" s="51" t="s">
        <v>15</v>
      </c>
      <c r="H40" s="126">
        <f>49+3422</f>
        <v>3471</v>
      </c>
      <c r="I40" s="109">
        <f>45+3516</f>
        <v>3561</v>
      </c>
      <c r="J40" s="157">
        <f>I40-H40</f>
        <v>90</v>
      </c>
      <c r="K40" s="158">
        <f>J40/H40</f>
        <v>2.5929127052722559E-2</v>
      </c>
      <c r="L40" s="198" t="s">
        <v>98</v>
      </c>
    </row>
    <row r="41" spans="1:12" ht="15.75" customHeight="1" thickBot="1" x14ac:dyDescent="0.3">
      <c r="A41" s="162" t="s">
        <v>69</v>
      </c>
      <c r="B41" s="162"/>
      <c r="C41" s="162"/>
      <c r="D41" s="162"/>
      <c r="E41" s="162"/>
      <c r="F41" s="17"/>
      <c r="G41" s="52" t="s">
        <v>16</v>
      </c>
      <c r="H41" s="127">
        <f>326.5+40674</f>
        <v>41000.5</v>
      </c>
      <c r="I41" s="110">
        <f>331+40346</f>
        <v>40677</v>
      </c>
      <c r="J41" s="212">
        <f>I41-H41</f>
        <v>-323.5</v>
      </c>
      <c r="K41" s="213">
        <f>J41/H41</f>
        <v>-7.8901476811258399E-3</v>
      </c>
      <c r="L41" s="199"/>
    </row>
    <row r="42" spans="1:12" ht="12" customHeight="1" thickBot="1" x14ac:dyDescent="0.25">
      <c r="A42" s="163"/>
      <c r="B42" s="163"/>
      <c r="C42" s="163"/>
      <c r="D42" s="163"/>
      <c r="E42" s="163"/>
      <c r="F42" s="17"/>
      <c r="G42" s="5"/>
      <c r="H42" s="9"/>
      <c r="I42" s="9"/>
      <c r="L42" s="200"/>
    </row>
    <row r="43" spans="1:12" ht="13.5" customHeight="1" thickBot="1" x14ac:dyDescent="0.25">
      <c r="A43" s="163"/>
      <c r="B43" s="163"/>
      <c r="C43" s="163"/>
      <c r="D43" s="163"/>
      <c r="E43" s="163"/>
      <c r="F43" s="17"/>
      <c r="G43" s="201" t="s">
        <v>31</v>
      </c>
      <c r="H43" s="202"/>
      <c r="I43" s="202"/>
      <c r="J43" s="19">
        <v>2016</v>
      </c>
      <c r="K43" s="19">
        <v>2017</v>
      </c>
      <c r="L43" s="203"/>
    </row>
    <row r="44" spans="1:12" ht="12.75" customHeight="1" x14ac:dyDescent="0.25">
      <c r="A44" s="163"/>
      <c r="B44" s="163"/>
      <c r="C44" s="163"/>
      <c r="D44" s="163"/>
      <c r="E44" s="163"/>
      <c r="F44" s="33"/>
      <c r="G44" s="188" t="s">
        <v>21</v>
      </c>
      <c r="H44" s="189"/>
      <c r="I44" s="189"/>
      <c r="J44" s="35">
        <f>H38/H25</f>
        <v>4.7682675421852332E-2</v>
      </c>
      <c r="K44" s="36">
        <f>I38/I25</f>
        <v>5.1431888544891641E-2</v>
      </c>
      <c r="L44" s="204"/>
    </row>
    <row r="45" spans="1:12" ht="12.75" customHeight="1" x14ac:dyDescent="0.25">
      <c r="A45" s="163"/>
      <c r="B45" s="163"/>
      <c r="C45" s="163"/>
      <c r="D45" s="163"/>
      <c r="E45" s="163"/>
      <c r="F45" s="33"/>
      <c r="G45" s="186" t="s">
        <v>18</v>
      </c>
      <c r="H45" s="187"/>
      <c r="I45" s="187"/>
      <c r="J45" s="23">
        <f>H39/B25</f>
        <v>5.0355030660363079E-2</v>
      </c>
      <c r="K45" s="11">
        <f>I39/C25</f>
        <v>5.5612936694194079E-2</v>
      </c>
      <c r="L45" s="205"/>
    </row>
    <row r="46" spans="1:12" ht="12" customHeight="1" x14ac:dyDescent="0.25">
      <c r="A46" s="164" t="s">
        <v>46</v>
      </c>
      <c r="B46" s="164"/>
      <c r="C46" s="164"/>
      <c r="D46" s="164"/>
      <c r="E46" s="164"/>
      <c r="F46" s="34"/>
      <c r="G46" s="175" t="s">
        <v>19</v>
      </c>
      <c r="H46" s="176"/>
      <c r="I46" s="176"/>
      <c r="J46" s="23">
        <f>H40/H25</f>
        <v>0.13251126212109643</v>
      </c>
      <c r="K46" s="11">
        <f>I40/I25</f>
        <v>0.13780959752321981</v>
      </c>
      <c r="L46" s="182" t="s">
        <v>52</v>
      </c>
    </row>
    <row r="47" spans="1:12" ht="3.75" hidden="1" customHeight="1" x14ac:dyDescent="0.25">
      <c r="A47" s="164"/>
      <c r="B47" s="164"/>
      <c r="C47" s="164"/>
      <c r="D47" s="164"/>
      <c r="E47" s="164"/>
      <c r="F47" s="34"/>
      <c r="G47" s="175" t="s">
        <v>20</v>
      </c>
      <c r="H47" s="176"/>
      <c r="I47" s="176"/>
      <c r="J47" s="23">
        <f>H41/B25</f>
        <v>0.12409577655768567</v>
      </c>
      <c r="K47" s="11">
        <f>I41/C25</f>
        <v>0.12635689135394809</v>
      </c>
      <c r="L47" s="183"/>
    </row>
    <row r="48" spans="1:12" ht="15" customHeight="1" thickBot="1" x14ac:dyDescent="0.3">
      <c r="A48" s="164"/>
      <c r="B48" s="164"/>
      <c r="C48" s="164"/>
      <c r="D48" s="164"/>
      <c r="E48" s="164"/>
      <c r="F48" s="17"/>
      <c r="G48" s="184" t="s">
        <v>20</v>
      </c>
      <c r="H48" s="185"/>
      <c r="I48" s="185"/>
      <c r="J48" s="24">
        <f>H41/B25</f>
        <v>0.12409577655768567</v>
      </c>
      <c r="K48" s="12">
        <f>I41/C25</f>
        <v>0.12635689135394809</v>
      </c>
      <c r="L48" s="183"/>
    </row>
    <row r="49" spans="12:12" x14ac:dyDescent="0.2">
      <c r="L49" s="54" t="s">
        <v>99</v>
      </c>
    </row>
  </sheetData>
  <mergeCells count="22">
    <mergeCell ref="L31:L34"/>
    <mergeCell ref="L28:L30"/>
    <mergeCell ref="L35:L39"/>
    <mergeCell ref="L40:L42"/>
    <mergeCell ref="G43:I43"/>
    <mergeCell ref="L43:L45"/>
    <mergeCell ref="A41:E45"/>
    <mergeCell ref="A46:E48"/>
    <mergeCell ref="B1:D1"/>
    <mergeCell ref="A2:C2"/>
    <mergeCell ref="G2:J2"/>
    <mergeCell ref="A29:E29"/>
    <mergeCell ref="A30:E30"/>
    <mergeCell ref="A28:E28"/>
    <mergeCell ref="G46:I46"/>
    <mergeCell ref="G28:K30"/>
    <mergeCell ref="G1:L1"/>
    <mergeCell ref="L46:L48"/>
    <mergeCell ref="G48:I48"/>
    <mergeCell ref="G45:I45"/>
    <mergeCell ref="G44:I44"/>
    <mergeCell ref="G47:I47"/>
  </mergeCells>
  <phoneticPr fontId="5" type="noConversion"/>
  <pageMargins left="0.5" right="0.5" top="0.4" bottom="0.35" header="0.5" footer="0.5"/>
  <pageSetup scale="7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8"/>
  <sheetViews>
    <sheetView workbookViewId="0">
      <selection activeCell="B8" sqref="B8"/>
    </sheetView>
  </sheetViews>
  <sheetFormatPr defaultRowHeight="12.75" x14ac:dyDescent="0.2"/>
  <cols>
    <col min="1" max="1" width="17.28515625" customWidth="1"/>
    <col min="2" max="3" width="14.7109375" customWidth="1"/>
    <col min="5" max="5" width="16" customWidth="1"/>
  </cols>
  <sheetData>
    <row r="2" spans="1:6" x14ac:dyDescent="0.2">
      <c r="B2" t="s">
        <v>56</v>
      </c>
      <c r="C2" t="s">
        <v>59</v>
      </c>
      <c r="E2" t="s">
        <v>60</v>
      </c>
      <c r="F2" t="s">
        <v>61</v>
      </c>
    </row>
    <row r="3" spans="1:6" x14ac:dyDescent="0.2">
      <c r="A3" t="s">
        <v>57</v>
      </c>
      <c r="B3">
        <f>IF(SUM('Sheet 1'!B4:B24)='Sheet 1'!B25,0,1)</f>
        <v>0</v>
      </c>
      <c r="C3">
        <f>IF(SUM('Sheet 1'!C4:C24)='Sheet 1'!C25,0,1)</f>
        <v>0</v>
      </c>
      <c r="E3">
        <f>IF(SUM('Sheet 1'!H4:H23)='Sheet 1'!H25,0,1)</f>
        <v>0</v>
      </c>
      <c r="F3">
        <f>IF(SUM('Sheet 1'!I4:I23)='Sheet 1'!I25,0,1)</f>
        <v>0</v>
      </c>
    </row>
    <row r="4" spans="1:6" x14ac:dyDescent="0.2">
      <c r="A4" t="s">
        <v>58</v>
      </c>
      <c r="B4">
        <f>IF(SUM('Sheet 1'!B25:B26)='Sheet 1'!B27,0,1)</f>
        <v>0</v>
      </c>
      <c r="C4">
        <f>IF(SUM('Sheet 1'!C25:C26)='Sheet 1'!C27,0,1)</f>
        <v>0</v>
      </c>
      <c r="E4">
        <f>IF(SUM('Sheet 1'!H25:H26)='Sheet 1'!H27,0,1)</f>
        <v>0</v>
      </c>
      <c r="F4">
        <f>IF(SUM('Sheet 1'!I25:I26)='Sheet 1'!I27,0,1)</f>
        <v>0</v>
      </c>
    </row>
    <row r="6" spans="1:6" x14ac:dyDescent="0.2">
      <c r="A6" t="s">
        <v>62</v>
      </c>
      <c r="E6">
        <f>IF(SUM('Sheet 1'!B36:B40)='Sheet 1'!H25,0,1)</f>
        <v>0</v>
      </c>
      <c r="F6">
        <f>IF(SUM('Sheet 1'!C36:C40)='Sheet 1'!I25,0,1)</f>
        <v>0</v>
      </c>
    </row>
    <row r="8" spans="1:6" x14ac:dyDescent="0.2">
      <c r="A8" t="s">
        <v>63</v>
      </c>
      <c r="B8">
        <f>IF('Sheet 1'!H35+'Sheet 1'!H41='Sheet 1'!B25,0,1)</f>
        <v>1</v>
      </c>
      <c r="C8">
        <f>IF('Sheet 1'!I35+'Sheet 1'!I41='Sheet 1'!C25,0,1)</f>
        <v>0</v>
      </c>
      <c r="E8">
        <f>IF('Sheet 1'!H34+'Sheet 1'!H40='Sheet 1'!H25,0,1)</f>
        <v>0</v>
      </c>
      <c r="F8">
        <f>IF('Sheet 1'!I34+'Sheet 1'!I40='Sheet 1'!I25,0,1)</f>
        <v>0</v>
      </c>
    </row>
  </sheetData>
  <phoneticPr fontId="5"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workbookViewId="0">
      <selection activeCell="D21" sqref="D21"/>
    </sheetView>
  </sheetViews>
  <sheetFormatPr defaultRowHeight="12.75" x14ac:dyDescent="0.2"/>
  <cols>
    <col min="1" max="1" width="24.140625" customWidth="1"/>
  </cols>
  <sheetData>
    <row r="1" spans="1:4" ht="15.75" thickBot="1" x14ac:dyDescent="0.3">
      <c r="A1" s="67" t="s">
        <v>2</v>
      </c>
      <c r="B1" s="112" t="s">
        <v>66</v>
      </c>
      <c r="C1" s="112" t="s">
        <v>67</v>
      </c>
      <c r="D1" s="53" t="s">
        <v>68</v>
      </c>
    </row>
    <row r="2" spans="1:4" ht="15" x14ac:dyDescent="0.2">
      <c r="A2" s="70" t="s">
        <v>23</v>
      </c>
      <c r="B2" s="73">
        <v>10940</v>
      </c>
      <c r="C2" s="73">
        <f>'Sheet 1'!C4</f>
        <v>10615</v>
      </c>
      <c r="D2" s="119">
        <f>B2-C2</f>
        <v>325</v>
      </c>
    </row>
    <row r="3" spans="1:4" ht="15" x14ac:dyDescent="0.2">
      <c r="A3" s="26" t="s">
        <v>24</v>
      </c>
      <c r="B3" s="73">
        <v>8765</v>
      </c>
      <c r="C3" s="73">
        <f>'Sheet 1'!C5</f>
        <v>9195</v>
      </c>
      <c r="D3" s="119">
        <f t="shared" ref="D3:D22" si="0">B3-C3</f>
        <v>-430</v>
      </c>
    </row>
    <row r="4" spans="1:4" ht="15" x14ac:dyDescent="0.2">
      <c r="A4" s="26" t="s">
        <v>30</v>
      </c>
      <c r="B4" s="73">
        <f>11791+17373</f>
        <v>29164</v>
      </c>
      <c r="C4" s="73">
        <f>'Sheet 1'!C6</f>
        <v>30870</v>
      </c>
      <c r="D4" s="119">
        <f t="shared" si="0"/>
        <v>-1706</v>
      </c>
    </row>
    <row r="5" spans="1:4" ht="15" x14ac:dyDescent="0.2">
      <c r="A5" s="26" t="s">
        <v>29</v>
      </c>
      <c r="B5" s="73">
        <v>6763</v>
      </c>
      <c r="C5" s="73">
        <f>'Sheet 1'!C7</f>
        <v>8169.5</v>
      </c>
      <c r="D5" s="119">
        <f t="shared" si="0"/>
        <v>-1406.5</v>
      </c>
    </row>
    <row r="6" spans="1:4" ht="15" x14ac:dyDescent="0.2">
      <c r="A6" s="26" t="s">
        <v>42</v>
      </c>
      <c r="B6" s="73">
        <v>9545</v>
      </c>
      <c r="C6" s="73">
        <f>'Sheet 1'!C8</f>
        <v>9395.5</v>
      </c>
      <c r="D6" s="119">
        <f t="shared" si="0"/>
        <v>149.5</v>
      </c>
    </row>
    <row r="7" spans="1:4" ht="15" x14ac:dyDescent="0.2">
      <c r="A7" s="26" t="s">
        <v>55</v>
      </c>
      <c r="B7" s="73">
        <v>10588</v>
      </c>
      <c r="C7" s="73">
        <f>'Sheet 1'!C9</f>
        <v>13019</v>
      </c>
      <c r="D7" s="119">
        <f t="shared" si="0"/>
        <v>-2431</v>
      </c>
    </row>
    <row r="8" spans="1:4" ht="15" x14ac:dyDescent="0.2">
      <c r="A8" s="26" t="s">
        <v>49</v>
      </c>
      <c r="B8" s="73">
        <v>24491.5</v>
      </c>
      <c r="C8" s="73">
        <f>'Sheet 1'!C10</f>
        <v>23006.5</v>
      </c>
      <c r="D8" s="119">
        <f t="shared" si="0"/>
        <v>1485</v>
      </c>
    </row>
    <row r="9" spans="1:4" ht="15" x14ac:dyDescent="0.2">
      <c r="A9" s="26" t="s">
        <v>39</v>
      </c>
      <c r="B9" s="73">
        <v>10476</v>
      </c>
      <c r="C9" s="73">
        <f>'Sheet 1'!C11</f>
        <v>9787.5</v>
      </c>
      <c r="D9" s="119">
        <f t="shared" si="0"/>
        <v>688.5</v>
      </c>
    </row>
    <row r="10" spans="1:4" ht="15" x14ac:dyDescent="0.2">
      <c r="A10" s="26" t="s">
        <v>65</v>
      </c>
      <c r="B10" s="73">
        <v>48837.5</v>
      </c>
      <c r="C10" s="73">
        <f>'Sheet 1'!C12</f>
        <v>50730</v>
      </c>
      <c r="D10" s="119">
        <f t="shared" si="0"/>
        <v>-1892.5</v>
      </c>
    </row>
    <row r="11" spans="1:4" ht="15" x14ac:dyDescent="0.2">
      <c r="A11" s="26" t="s">
        <v>45</v>
      </c>
      <c r="B11" s="73">
        <v>27585</v>
      </c>
      <c r="C11" s="73">
        <f>'Sheet 1'!C13</f>
        <v>32365.5</v>
      </c>
      <c r="D11" s="119">
        <f t="shared" si="0"/>
        <v>-4780.5</v>
      </c>
    </row>
    <row r="12" spans="1:4" ht="15" x14ac:dyDescent="0.2">
      <c r="A12" s="26" t="s">
        <v>25</v>
      </c>
      <c r="B12" s="73">
        <v>10820</v>
      </c>
      <c r="C12" s="73">
        <f>'Sheet 1'!C14</f>
        <v>11838</v>
      </c>
      <c r="D12" s="119">
        <f t="shared" si="0"/>
        <v>-1018</v>
      </c>
    </row>
    <row r="13" spans="1:4" ht="15" x14ac:dyDescent="0.2">
      <c r="A13" s="26" t="s">
        <v>47</v>
      </c>
      <c r="B13" s="73">
        <v>1077</v>
      </c>
      <c r="C13" s="73">
        <f>'Sheet 1'!C15</f>
        <v>1346</v>
      </c>
      <c r="D13" s="119">
        <f t="shared" si="0"/>
        <v>-269</v>
      </c>
    </row>
    <row r="14" spans="1:4" ht="15" x14ac:dyDescent="0.2">
      <c r="A14" s="26" t="s">
        <v>22</v>
      </c>
      <c r="B14" s="73">
        <v>15641</v>
      </c>
      <c r="C14" s="73">
        <f>'Sheet 1'!C16</f>
        <v>17137</v>
      </c>
      <c r="D14" s="119">
        <f t="shared" si="0"/>
        <v>-1496</v>
      </c>
    </row>
    <row r="15" spans="1:4" ht="15" x14ac:dyDescent="0.2">
      <c r="A15" s="26" t="s">
        <v>3</v>
      </c>
      <c r="B15" s="73">
        <v>9416</v>
      </c>
      <c r="C15" s="73">
        <f>'Sheet 1'!C17</f>
        <v>9587</v>
      </c>
      <c r="D15" s="119">
        <f t="shared" si="0"/>
        <v>-171</v>
      </c>
    </row>
    <row r="16" spans="1:4" ht="15" x14ac:dyDescent="0.25">
      <c r="A16" s="18" t="s">
        <v>44</v>
      </c>
      <c r="B16" s="73">
        <v>6302</v>
      </c>
      <c r="C16" s="73">
        <f>'Sheet 1'!C18</f>
        <v>7404</v>
      </c>
      <c r="D16" s="119">
        <f t="shared" si="0"/>
        <v>-1102</v>
      </c>
    </row>
    <row r="17" spans="1:4" ht="15" x14ac:dyDescent="0.2">
      <c r="A17" s="26" t="s">
        <v>26</v>
      </c>
      <c r="B17" s="73">
        <v>68005</v>
      </c>
      <c r="C17" s="73">
        <f>'Sheet 1'!C19</f>
        <v>66411</v>
      </c>
      <c r="D17" s="119">
        <f t="shared" si="0"/>
        <v>1594</v>
      </c>
    </row>
    <row r="18" spans="1:4" ht="15" x14ac:dyDescent="0.2">
      <c r="A18" s="26" t="s">
        <v>48</v>
      </c>
      <c r="B18" s="73">
        <f>8188+252</f>
        <v>8440</v>
      </c>
      <c r="C18" s="73">
        <f>'Sheet 1'!C20</f>
        <v>10386</v>
      </c>
      <c r="D18" s="119">
        <f t="shared" si="0"/>
        <v>-1946</v>
      </c>
    </row>
    <row r="19" spans="1:4" ht="15" x14ac:dyDescent="0.2">
      <c r="A19" s="26" t="s">
        <v>53</v>
      </c>
      <c r="B19" s="73">
        <v>0</v>
      </c>
      <c r="C19" s="73">
        <f>'Sheet 1'!C21</f>
        <v>43</v>
      </c>
      <c r="D19" s="119">
        <f t="shared" si="0"/>
        <v>-43</v>
      </c>
    </row>
    <row r="20" spans="1:4" ht="15" x14ac:dyDescent="0.2">
      <c r="A20" s="26" t="s">
        <v>7</v>
      </c>
      <c r="B20" s="73">
        <v>611</v>
      </c>
      <c r="C20" s="73">
        <f>'Sheet 1'!C22</f>
        <v>114</v>
      </c>
      <c r="D20" s="119">
        <f t="shared" si="0"/>
        <v>497</v>
      </c>
    </row>
    <row r="21" spans="1:4" ht="15" x14ac:dyDescent="0.2">
      <c r="A21" s="46" t="s">
        <v>27</v>
      </c>
      <c r="B21" s="73">
        <v>3516</v>
      </c>
      <c r="C21" s="73">
        <f>'Sheet 1'!C23</f>
        <v>406</v>
      </c>
      <c r="D21" s="119">
        <f t="shared" si="0"/>
        <v>3110</v>
      </c>
    </row>
    <row r="22" spans="1:4" ht="15" x14ac:dyDescent="0.2">
      <c r="A22" s="47" t="s">
        <v>37</v>
      </c>
      <c r="B22" s="74">
        <f>SUM(B2:B21)</f>
        <v>310983</v>
      </c>
      <c r="C22" s="74">
        <f>SUM(C2:C21)</f>
        <v>321825.5</v>
      </c>
      <c r="D22" s="119">
        <f t="shared" si="0"/>
        <v>-10842.5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 1</vt:lpstr>
      <vt:lpstr>Check</vt:lpstr>
      <vt:lpstr>cr_hrs_chk</vt:lpstr>
    </vt:vector>
  </TitlesOfParts>
  <Company>Indiana University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Enrollment Services</dc:creator>
  <cp:lastModifiedBy>Graunke, Steven Scott</cp:lastModifiedBy>
  <cp:lastPrinted>2015-08-10T14:22:14Z</cp:lastPrinted>
  <dcterms:created xsi:type="dcterms:W3CDTF">2005-01-11T16:04:59Z</dcterms:created>
  <dcterms:modified xsi:type="dcterms:W3CDTF">2018-01-08T19:44:06Z</dcterms:modified>
</cp:coreProperties>
</file>